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https://d.docs.live.net/2b9d09020725bfd8/Desktop/2023 IBF/2023 6man/"/>
    </mc:Choice>
  </mc:AlternateContent>
  <xr:revisionPtr revIDLastSave="8" documentId="11_74C51E823863B11A42B9B30E1895AF1FB92860D3" xr6:coauthVersionLast="47" xr6:coauthVersionMax="47" xr10:uidLastSave="{FFB08982-4CB7-4A0D-9143-C57DB7C111F0}"/>
  <bookViews>
    <workbookView xWindow="-120" yWindow="-120" windowWidth="24240" windowHeight="13020" firstSheet="3" activeTab="3" xr2:uid="{00000000-000D-0000-FFFF-FFFF00000000}"/>
  </bookViews>
  <sheets>
    <sheet name="Money" sheetId="11" r:id="rId1"/>
    <sheet name="Team Rosters" sheetId="1" r:id="rId2"/>
    <sheet name="Combos" sheetId="6" r:id="rId3"/>
    <sheet name="6 man Standings 2023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3" i="13" l="1"/>
  <c r="AD5" i="13"/>
  <c r="AC5" i="13"/>
  <c r="AD7" i="13"/>
  <c r="AJ33" i="13"/>
  <c r="AI33" i="13"/>
  <c r="AE33" i="13"/>
  <c r="AD33" i="13"/>
  <c r="AJ32" i="13"/>
  <c r="AI32" i="13"/>
  <c r="AH32" i="13"/>
  <c r="AE32" i="13"/>
  <c r="AD32" i="13"/>
  <c r="AC32" i="13" s="1"/>
  <c r="AJ31" i="13"/>
  <c r="AH31" i="13" s="1"/>
  <c r="AI31" i="13"/>
  <c r="AE31" i="13"/>
  <c r="AD31" i="13"/>
  <c r="AC31" i="13" s="1"/>
  <c r="AJ30" i="13"/>
  <c r="AH30" i="13" s="1"/>
  <c r="AI30" i="13"/>
  <c r="AE30" i="13"/>
  <c r="AD30" i="13"/>
  <c r="AJ29" i="13"/>
  <c r="AI29" i="13"/>
  <c r="AE29" i="13"/>
  <c r="AD29" i="13"/>
  <c r="AC29" i="13" s="1"/>
  <c r="AJ28" i="13"/>
  <c r="AI28" i="13"/>
  <c r="AH28" i="13" s="1"/>
  <c r="AE28" i="13"/>
  <c r="AC28" i="13" s="1"/>
  <c r="AD28" i="13"/>
  <c r="AJ27" i="13"/>
  <c r="AI27" i="13"/>
  <c r="AH27" i="13" s="1"/>
  <c r="AE27" i="13"/>
  <c r="AD27" i="13"/>
  <c r="AC27" i="13" s="1"/>
  <c r="AJ26" i="13"/>
  <c r="AI26" i="13"/>
  <c r="AH26" i="13" s="1"/>
  <c r="AE26" i="13"/>
  <c r="AD26" i="13"/>
  <c r="AJ25" i="13"/>
  <c r="AI25" i="13"/>
  <c r="AE25" i="13"/>
  <c r="AD25" i="13"/>
  <c r="AJ24" i="13"/>
  <c r="AH24" i="13" s="1"/>
  <c r="AI24" i="13"/>
  <c r="AE24" i="13"/>
  <c r="AD24" i="13"/>
  <c r="AJ23" i="13"/>
  <c r="AI23" i="13"/>
  <c r="AH23" i="13" s="1"/>
  <c r="AE23" i="13"/>
  <c r="AD23" i="13"/>
  <c r="AC23" i="13" s="1"/>
  <c r="AJ22" i="13"/>
  <c r="AI22" i="13"/>
  <c r="AH22" i="13"/>
  <c r="AE22" i="13"/>
  <c r="AC22" i="13" s="1"/>
  <c r="AD22" i="13"/>
  <c r="AJ21" i="13"/>
  <c r="AI21" i="13"/>
  <c r="AE21" i="13"/>
  <c r="AD21" i="13"/>
  <c r="AJ20" i="13"/>
  <c r="AI20" i="13"/>
  <c r="AH20" i="13"/>
  <c r="AE20" i="13"/>
  <c r="AD20" i="13"/>
  <c r="AJ19" i="13"/>
  <c r="AI19" i="13"/>
  <c r="AH19" i="13" s="1"/>
  <c r="AE19" i="13"/>
  <c r="AD19" i="13"/>
  <c r="AC19" i="13" s="1"/>
  <c r="AJ18" i="13"/>
  <c r="AI18" i="13"/>
  <c r="AH18" i="13" s="1"/>
  <c r="AE18" i="13"/>
  <c r="AD18" i="13"/>
  <c r="AC18" i="13"/>
  <c r="AJ17" i="13"/>
  <c r="AI17" i="13"/>
  <c r="AH17" i="13" s="1"/>
  <c r="AE17" i="13"/>
  <c r="AD17" i="13"/>
  <c r="AC17" i="13" s="1"/>
  <c r="AJ16" i="13"/>
  <c r="AI16" i="13"/>
  <c r="AH16" i="13" s="1"/>
  <c r="AE16" i="13"/>
  <c r="AC16" i="13" s="1"/>
  <c r="AD16" i="13"/>
  <c r="AJ15" i="13"/>
  <c r="AI15" i="13"/>
  <c r="AH15" i="13" s="1"/>
  <c r="AE15" i="13"/>
  <c r="AD15" i="13"/>
  <c r="AC15" i="13" s="1"/>
  <c r="AJ14" i="13"/>
  <c r="AI14" i="13"/>
  <c r="AH14" i="13" s="1"/>
  <c r="AE14" i="13"/>
  <c r="AD14" i="13"/>
  <c r="AC14" i="13"/>
  <c r="AJ13" i="13"/>
  <c r="AI13" i="13"/>
  <c r="AH13" i="13" s="1"/>
  <c r="AD13" i="13"/>
  <c r="AC13" i="13" s="1"/>
  <c r="AJ9" i="13"/>
  <c r="AE11" i="13"/>
  <c r="AD11" i="13"/>
  <c r="AJ12" i="13"/>
  <c r="AI12" i="13"/>
  <c r="AJ11" i="13"/>
  <c r="AI11" i="13"/>
  <c r="AJ10" i="13"/>
  <c r="AI10" i="13"/>
  <c r="AI9" i="13"/>
  <c r="AJ8" i="13"/>
  <c r="AI8" i="13"/>
  <c r="AJ5" i="13"/>
  <c r="AI5" i="13"/>
  <c r="AE6" i="13"/>
  <c r="AD6" i="13"/>
  <c r="AE7" i="13"/>
  <c r="AJ3" i="13"/>
  <c r="AI3" i="13"/>
  <c r="AE3" i="13"/>
  <c r="AD3" i="13"/>
  <c r="AE9" i="13"/>
  <c r="AD9" i="13"/>
  <c r="AD12" i="13"/>
  <c r="AJ6" i="13"/>
  <c r="AI6" i="13"/>
  <c r="AJ4" i="13"/>
  <c r="AI4" i="13"/>
  <c r="AE4" i="13"/>
  <c r="AE12" i="13"/>
  <c r="AE2" i="13"/>
  <c r="AD2" i="13"/>
  <c r="AC2" i="13" s="1"/>
  <c r="AE5" i="13"/>
  <c r="AJ2" i="13"/>
  <c r="AI2" i="13"/>
  <c r="AE10" i="13"/>
  <c r="AD10" i="13"/>
  <c r="AE8" i="13"/>
  <c r="AD8" i="13"/>
  <c r="AJ7" i="13"/>
  <c r="AI7" i="13"/>
  <c r="O3" i="13"/>
  <c r="O6" i="13"/>
  <c r="O9" i="13"/>
  <c r="O7" i="13"/>
  <c r="O10" i="13"/>
  <c r="O12" i="13"/>
  <c r="O11" i="13"/>
  <c r="O13" i="13"/>
  <c r="O5" i="13"/>
  <c r="O8" i="13"/>
  <c r="O4" i="13"/>
  <c r="AD4" i="13"/>
  <c r="AH21" i="13" l="1"/>
  <c r="AC25" i="13"/>
  <c r="AC30" i="13"/>
  <c r="AH33" i="13"/>
  <c r="AC20" i="13"/>
  <c r="AH25" i="13"/>
  <c r="AC26" i="13"/>
  <c r="AH29" i="13"/>
  <c r="AC24" i="13"/>
  <c r="AC21" i="13"/>
  <c r="AC33" i="13"/>
  <c r="AC4" i="13"/>
  <c r="AC6" i="13"/>
  <c r="AH8" i="13"/>
  <c r="AC8" i="13"/>
  <c r="AC12" i="13"/>
  <c r="AC7" i="13"/>
  <c r="AH5" i="13"/>
  <c r="AH4" i="13"/>
  <c r="AH6" i="13"/>
  <c r="AC9" i="13"/>
  <c r="AH7" i="13"/>
  <c r="AC10" i="13"/>
  <c r="AH2" i="13"/>
  <c r="AH3" i="13"/>
  <c r="AH9" i="13"/>
  <c r="AC3" i="13"/>
  <c r="AH12" i="13"/>
  <c r="AC11" i="13"/>
  <c r="AH11" i="13"/>
  <c r="AH10" i="13"/>
  <c r="V86" i="13" l="1"/>
  <c r="I39" i="11"/>
  <c r="G39" i="11"/>
  <c r="I40" i="11"/>
  <c r="E35" i="11"/>
  <c r="D33" i="11"/>
  <c r="H33" i="11"/>
  <c r="I42" i="11" l="1"/>
  <c r="I41" i="11"/>
  <c r="G42" i="11"/>
  <c r="G41" i="11"/>
  <c r="G40" i="11"/>
  <c r="I43" i="11" l="1"/>
  <c r="E23" i="11"/>
  <c r="E22" i="11"/>
  <c r="E13" i="11"/>
  <c r="E14" i="11" s="1"/>
  <c r="E10" i="11"/>
  <c r="E11" i="11" s="1"/>
  <c r="E24" i="11" l="1"/>
  <c r="E26" i="11" s="1"/>
  <c r="G33" i="11"/>
  <c r="D35" i="11"/>
  <c r="D39" i="11" s="1"/>
  <c r="I33" i="11" l="1"/>
  <c r="D42" i="11"/>
  <c r="D41" i="11"/>
  <c r="D40" i="11"/>
  <c r="D38" i="11" l="1"/>
  <c r="D45" i="11"/>
  <c r="I34" i="11"/>
  <c r="H71" i="1" l="1"/>
  <c r="H70" i="1"/>
  <c r="H65" i="1"/>
  <c r="H64" i="1"/>
  <c r="H63" i="1"/>
  <c r="H45" i="1"/>
  <c r="H62" i="1"/>
  <c r="H61" i="1"/>
  <c r="H60" i="1"/>
  <c r="H77" i="1"/>
  <c r="H76" i="1"/>
  <c r="H75" i="1"/>
  <c r="H74" i="1"/>
  <c r="H73" i="1"/>
  <c r="H72" i="1"/>
  <c r="H69" i="1" l="1"/>
  <c r="H42" i="1"/>
  <c r="H43" i="1"/>
  <c r="H44" i="1"/>
  <c r="H46" i="1"/>
  <c r="H47" i="1"/>
  <c r="H13" i="1"/>
  <c r="H12" i="1"/>
  <c r="H11" i="1"/>
  <c r="H10" i="1"/>
  <c r="H9" i="1"/>
  <c r="H8" i="1"/>
  <c r="H59" i="1" l="1"/>
  <c r="H58" i="1"/>
  <c r="H57" i="1"/>
  <c r="H56" i="1"/>
  <c r="H55" i="1"/>
  <c r="H54" i="1"/>
  <c r="H53" i="1"/>
  <c r="H52" i="1"/>
  <c r="H51" i="1"/>
  <c r="H50" i="1"/>
  <c r="H49" i="1"/>
  <c r="H48" i="1"/>
  <c r="H29" i="1"/>
  <c r="H28" i="1"/>
  <c r="H27" i="1"/>
  <c r="H26" i="1"/>
  <c r="H25" i="1"/>
  <c r="H24" i="1"/>
  <c r="H35" i="1"/>
  <c r="H34" i="1"/>
  <c r="H33" i="1"/>
  <c r="H32" i="1"/>
  <c r="H31" i="1"/>
  <c r="H30" i="1"/>
  <c r="H41" i="1"/>
  <c r="H40" i="1"/>
  <c r="H39" i="1"/>
  <c r="H38" i="1"/>
  <c r="H37" i="1"/>
  <c r="H36" i="1"/>
  <c r="H19" i="1"/>
  <c r="H18" i="1"/>
  <c r="H17" i="1"/>
  <c r="H16" i="1"/>
  <c r="H15" i="1"/>
  <c r="H14" i="1"/>
  <c r="H7" i="1"/>
  <c r="H6" i="1"/>
  <c r="H5" i="1"/>
  <c r="H4" i="1"/>
  <c r="H3" i="1"/>
  <c r="H23" i="1"/>
  <c r="H22" i="1"/>
  <c r="H21" i="1"/>
  <c r="H20" i="1"/>
  <c r="H68" i="1"/>
  <c r="H67" i="1"/>
  <c r="H66" i="1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E19" i="6"/>
  <c r="D19" i="6"/>
  <c r="C19" i="6"/>
  <c r="H19" i="6"/>
  <c r="G19" i="6"/>
  <c r="F19" i="6"/>
  <c r="D27" i="6"/>
  <c r="D32" i="6"/>
  <c r="D31" i="6"/>
  <c r="D30" i="6"/>
  <c r="D26" i="6"/>
  <c r="D29" i="6"/>
  <c r="D28" i="6"/>
  <c r="D25" i="6"/>
  <c r="D24" i="6"/>
  <c r="D23" i="6"/>
  <c r="D22" i="6"/>
  <c r="H2" i="1" l="1"/>
  <c r="U86" i="13" l="1"/>
</calcChain>
</file>

<file path=xl/sharedStrings.xml><?xml version="1.0" encoding="utf-8"?>
<sst xmlns="http://schemas.openxmlformats.org/spreadsheetml/2006/main" count="617" uniqueCount="295">
  <si>
    <t>RIVER RATS BASS ANGLERS</t>
  </si>
  <si>
    <t>1B</t>
  </si>
  <si>
    <t>1NB</t>
  </si>
  <si>
    <t>2B</t>
  </si>
  <si>
    <t>2NB</t>
  </si>
  <si>
    <t>3B</t>
  </si>
  <si>
    <t>3NB</t>
  </si>
  <si>
    <t>CLINTON AREA BASS ANGLERS</t>
  </si>
  <si>
    <t>MACKINAW VALLEY</t>
  </si>
  <si>
    <t>McLEAN COUNTY BASS</t>
  </si>
  <si>
    <t>TRI- COUNTY</t>
  </si>
  <si>
    <t>LINCOLNLAND BASSMASTERS</t>
  </si>
  <si>
    <t>HANKS ANGLERS</t>
  </si>
  <si>
    <t>TRI- COUNTY TEAM #2</t>
  </si>
  <si>
    <t>BWM ANGLER</t>
  </si>
  <si>
    <t>X-CLUB TEAM 2</t>
  </si>
  <si>
    <t>Position</t>
  </si>
  <si>
    <t>Team</t>
  </si>
  <si>
    <t>Code</t>
  </si>
  <si>
    <t>Team Name</t>
  </si>
  <si>
    <t>First Name</t>
  </si>
  <si>
    <t>Last Name</t>
  </si>
  <si>
    <t>Full Name</t>
  </si>
  <si>
    <t>4NB</t>
  </si>
  <si>
    <t>5NB</t>
  </si>
  <si>
    <t>6NB</t>
  </si>
  <si>
    <t>1-13</t>
  </si>
  <si>
    <t>1-12</t>
  </si>
  <si>
    <t>1-11</t>
  </si>
  <si>
    <t>1-10</t>
  </si>
  <si>
    <t>1-9</t>
  </si>
  <si>
    <t>1-8</t>
  </si>
  <si>
    <t>1-7</t>
  </si>
  <si>
    <t>1-6</t>
  </si>
  <si>
    <t>1-5</t>
  </si>
  <si>
    <t>1-4</t>
  </si>
  <si>
    <t>1-3</t>
  </si>
  <si>
    <t>Check All</t>
  </si>
  <si>
    <t>Copy from above and then sort</t>
  </si>
  <si>
    <t>Red</t>
  </si>
  <si>
    <t>Same Club</t>
  </si>
  <si>
    <t>Grey</t>
  </si>
  <si>
    <t>Grey out once matched with this club</t>
  </si>
  <si>
    <t>Grey out when selected</t>
  </si>
  <si>
    <t>Steps</t>
  </si>
  <si>
    <t>Random #s - Based on number of eligible combinations</t>
  </si>
  <si>
    <t>Brian</t>
  </si>
  <si>
    <t>Joe</t>
  </si>
  <si>
    <t>Steve</t>
  </si>
  <si>
    <t>Tim</t>
  </si>
  <si>
    <t>David</t>
  </si>
  <si>
    <t>Fred</t>
  </si>
  <si>
    <t>Myers</t>
  </si>
  <si>
    <t>Jeff</t>
  </si>
  <si>
    <t>Dan</t>
  </si>
  <si>
    <t>Pat</t>
  </si>
  <si>
    <t>Reeves</t>
  </si>
  <si>
    <t>Lee</t>
  </si>
  <si>
    <t>Lewis</t>
  </si>
  <si>
    <t xml:space="preserve">Todd </t>
  </si>
  <si>
    <t>Punke</t>
  </si>
  <si>
    <t>Massey</t>
  </si>
  <si>
    <t>Anderson</t>
  </si>
  <si>
    <t>Jerry</t>
  </si>
  <si>
    <t>Justin</t>
  </si>
  <si>
    <t>Daniel</t>
  </si>
  <si>
    <t>Weikle</t>
  </si>
  <si>
    <t>Dave</t>
  </si>
  <si>
    <t>Whalen</t>
  </si>
  <si>
    <t>Kholby</t>
  </si>
  <si>
    <t>Lonnie</t>
  </si>
  <si>
    <t>Todd</t>
  </si>
  <si>
    <t>Jim</t>
  </si>
  <si>
    <t>Dietel</t>
  </si>
  <si>
    <t>George</t>
  </si>
  <si>
    <t>Paul</t>
  </si>
  <si>
    <t>Leonard</t>
  </si>
  <si>
    <t>John</t>
  </si>
  <si>
    <t>Tom</t>
  </si>
  <si>
    <t>Eric</t>
  </si>
  <si>
    <t>Rieder</t>
  </si>
  <si>
    <t>Bottcher</t>
  </si>
  <si>
    <t>Lindsay</t>
  </si>
  <si>
    <t>Mark</t>
  </si>
  <si>
    <t>Wagle</t>
  </si>
  <si>
    <t>Randy</t>
  </si>
  <si>
    <t>Juan</t>
  </si>
  <si>
    <t>Hernandez</t>
  </si>
  <si>
    <t>Dustin</t>
  </si>
  <si>
    <t>Taylor</t>
  </si>
  <si>
    <t>Elgin</t>
  </si>
  <si>
    <t>Martin</t>
  </si>
  <si>
    <t>Travis</t>
  </si>
  <si>
    <t>Wilson</t>
  </si>
  <si>
    <t>Miller</t>
  </si>
  <si>
    <t>Johnson</t>
  </si>
  <si>
    <t>Langenbahn</t>
  </si>
  <si>
    <t>Kerry</t>
  </si>
  <si>
    <t>Malone</t>
  </si>
  <si>
    <t>Matthew</t>
  </si>
  <si>
    <t>Sam</t>
  </si>
  <si>
    <t>Balbinot</t>
  </si>
  <si>
    <t>Mackey</t>
  </si>
  <si>
    <t>Name</t>
  </si>
  <si>
    <t>Acton  (Board)</t>
  </si>
  <si>
    <t>Parrott (Board)</t>
  </si>
  <si>
    <t>Teams</t>
  </si>
  <si>
    <t>Entry</t>
  </si>
  <si>
    <t>Payout</t>
  </si>
  <si>
    <t>Big Bass</t>
  </si>
  <si>
    <t>Expense</t>
  </si>
  <si>
    <t>Conservation</t>
  </si>
  <si>
    <t>State Team</t>
  </si>
  <si>
    <t>1st</t>
  </si>
  <si>
    <t>2nd</t>
  </si>
  <si>
    <t>3rd</t>
  </si>
  <si>
    <t>4th</t>
  </si>
  <si>
    <t>Big B D1</t>
  </si>
  <si>
    <t>Big B D2</t>
  </si>
  <si>
    <t>Donnie</t>
  </si>
  <si>
    <t>Hiland</t>
  </si>
  <si>
    <t>Loren</t>
  </si>
  <si>
    <t>Peterson</t>
  </si>
  <si>
    <t>Dustin Taylor</t>
  </si>
  <si>
    <t>Lee Lewis</t>
  </si>
  <si>
    <t>Paul Leonard</t>
  </si>
  <si>
    <t>Sam Mackey</t>
  </si>
  <si>
    <t>Winn</t>
  </si>
  <si>
    <t>Div Host Fund</t>
  </si>
  <si>
    <t>McLEAN COUNTY BASS II</t>
  </si>
  <si>
    <t>Three Rivers</t>
  </si>
  <si>
    <t>Woodward</t>
  </si>
  <si>
    <t>Rivest</t>
  </si>
  <si>
    <t>Blume</t>
  </si>
  <si>
    <t>Neher</t>
  </si>
  <si>
    <t>Ken</t>
  </si>
  <si>
    <t>Petersen</t>
  </si>
  <si>
    <t>Joseph</t>
  </si>
  <si>
    <t>Sanderson</t>
  </si>
  <si>
    <t>Adam</t>
  </si>
  <si>
    <t>Markiewitz</t>
  </si>
  <si>
    <t>Fris</t>
  </si>
  <si>
    <t>Edward</t>
  </si>
  <si>
    <t>Gad</t>
  </si>
  <si>
    <t>Michael</t>
  </si>
  <si>
    <t>Starkey</t>
  </si>
  <si>
    <t>Jeremiah</t>
  </si>
  <si>
    <t>Ryan</t>
  </si>
  <si>
    <t>Burton</t>
  </si>
  <si>
    <t>Motter</t>
  </si>
  <si>
    <t>White</t>
  </si>
  <si>
    <t>Coomer</t>
  </si>
  <si>
    <t>Clay</t>
  </si>
  <si>
    <t>Perterson</t>
  </si>
  <si>
    <t>Southy</t>
  </si>
  <si>
    <t>Krulac</t>
  </si>
  <si>
    <t>HEARTLAND HOOKERS</t>
  </si>
  <si>
    <t>Griggs</t>
  </si>
  <si>
    <t>Bill</t>
  </si>
  <si>
    <t>Price</t>
  </si>
  <si>
    <t>Sloan</t>
  </si>
  <si>
    <t>Kevin</t>
  </si>
  <si>
    <t>Robertson</t>
  </si>
  <si>
    <t>Slone</t>
  </si>
  <si>
    <t>Yates</t>
  </si>
  <si>
    <t>Speed</t>
  </si>
  <si>
    <t>Digiovanna</t>
  </si>
  <si>
    <t>Bob</t>
  </si>
  <si>
    <t>Milanic</t>
  </si>
  <si>
    <t>Tatum</t>
  </si>
  <si>
    <t>Shawn</t>
  </si>
  <si>
    <t>Gravely</t>
  </si>
  <si>
    <t>Dorothy</t>
  </si>
  <si>
    <t>Ross</t>
  </si>
  <si>
    <t>Santos</t>
  </si>
  <si>
    <t>Tony</t>
  </si>
  <si>
    <t>Funsch</t>
  </si>
  <si>
    <t>Morrison</t>
  </si>
  <si>
    <t>Vineyard</t>
  </si>
  <si>
    <t>Christian</t>
  </si>
  <si>
    <t>Andreaus</t>
  </si>
  <si>
    <t>Brad</t>
  </si>
  <si>
    <t>Forbes</t>
  </si>
  <si>
    <t>Rider</t>
  </si>
  <si>
    <t>Hunter</t>
  </si>
  <si>
    <t>Litchfield</t>
  </si>
  <si>
    <t>Qualify 1 Angler and 1 CoAngler out of ten</t>
  </si>
  <si>
    <t>Pay Entry fee for qualifiers</t>
  </si>
  <si>
    <t>No expense money or subsidies.</t>
  </si>
  <si>
    <t>Total Payout</t>
  </si>
  <si>
    <t>Youth /Conservation</t>
  </si>
  <si>
    <t>Semi Subsidy</t>
  </si>
  <si>
    <t>Assumption for Semi Subsidy</t>
  </si>
  <si>
    <t>Entry for Semi</t>
  </si>
  <si>
    <t>Angler</t>
  </si>
  <si>
    <t>Co-Angler</t>
  </si>
  <si>
    <t>200 permits</t>
  </si>
  <si>
    <t>Per Team</t>
  </si>
  <si>
    <t>Ron</t>
  </si>
  <si>
    <t>Ottinger</t>
  </si>
  <si>
    <t>Peter</t>
  </si>
  <si>
    <t>Gossell</t>
  </si>
  <si>
    <t>Don</t>
  </si>
  <si>
    <t>Weinress</t>
  </si>
  <si>
    <t xml:space="preserve">Mark </t>
  </si>
  <si>
    <t>Lonnie Winn</t>
  </si>
  <si>
    <t>George Speed</t>
  </si>
  <si>
    <t>Jim Funsch</t>
  </si>
  <si>
    <t>2016-2017</t>
  </si>
  <si>
    <t xml:space="preserve">             Assumed # of teams</t>
  </si>
  <si>
    <t>Sponsor or return of expense</t>
  </si>
  <si>
    <t>(if actual expenses are less than the allowance, enter the amount left that can be paid out)</t>
  </si>
  <si>
    <t>350 plaques</t>
  </si>
  <si>
    <t>200 fuel</t>
  </si>
  <si>
    <t>Ron Boyer</t>
  </si>
  <si>
    <t>Mark Balbinot</t>
  </si>
  <si>
    <t>Rod Richmond</t>
  </si>
  <si>
    <t>Adam Markiewicz</t>
  </si>
  <si>
    <t>Nick Conner</t>
  </si>
  <si>
    <t>John Marshal</t>
  </si>
  <si>
    <t>Danny Massey</t>
  </si>
  <si>
    <t>Joe Hea</t>
  </si>
  <si>
    <t>Chuck Davis</t>
  </si>
  <si>
    <t>Kevin Clancy</t>
  </si>
  <si>
    <t>Day 1</t>
  </si>
  <si>
    <t>Day 2</t>
  </si>
  <si>
    <t>Hank's Anglers</t>
  </si>
  <si>
    <t>River Rats</t>
  </si>
  <si>
    <t>Tri County 1</t>
  </si>
  <si>
    <t>BB</t>
  </si>
  <si>
    <t>John Grabel</t>
  </si>
  <si>
    <t>Total</t>
  </si>
  <si>
    <t>Lbs.</t>
  </si>
  <si>
    <t>Place</t>
  </si>
  <si>
    <t>Individual</t>
  </si>
  <si>
    <t>Tim Krantz</t>
  </si>
  <si>
    <t>Derek Price</t>
  </si>
  <si>
    <t>Scott Henson</t>
  </si>
  <si>
    <t>Brad Waller</t>
  </si>
  <si>
    <t>Ryan Winstead</t>
  </si>
  <si>
    <t>Don DeLong</t>
  </si>
  <si>
    <t>Tom Schultz</t>
  </si>
  <si>
    <t>Jay Begner</t>
  </si>
  <si>
    <t>James Carothers</t>
  </si>
  <si>
    <t>Tom Van Dommelen</t>
  </si>
  <si>
    <t>Tony Cook</t>
  </si>
  <si>
    <t>Tri County 3</t>
  </si>
  <si>
    <t>David Olomon</t>
  </si>
  <si>
    <t>Dylan Massey</t>
  </si>
  <si>
    <t>Bo Brown</t>
  </si>
  <si>
    <t>Dave Howard</t>
  </si>
  <si>
    <t>Steve Beckwith</t>
  </si>
  <si>
    <t>Ricky Compton</t>
  </si>
  <si>
    <t>Lester Mackey</t>
  </si>
  <si>
    <t>Dan Park</t>
  </si>
  <si>
    <t>Jeff Burdick</t>
  </si>
  <si>
    <t>Lenny Beatty</t>
  </si>
  <si>
    <t>Lake Decatur</t>
  </si>
  <si>
    <t xml:space="preserve">West Central </t>
  </si>
  <si>
    <t>Sean Ricker</t>
  </si>
  <si>
    <t>Dustin Penn</t>
  </si>
  <si>
    <t>Len Beatty</t>
  </si>
  <si>
    <t>Ryan Spencer</t>
  </si>
  <si>
    <t>Andy Jensen</t>
  </si>
  <si>
    <t>Pete Saele</t>
  </si>
  <si>
    <t>Steve Hummel</t>
  </si>
  <si>
    <t>Austin Mottaz</t>
  </si>
  <si>
    <t>Chris Lally</t>
  </si>
  <si>
    <t>Greg Holmes</t>
  </si>
  <si>
    <t>Vince Lattyak</t>
  </si>
  <si>
    <t>John Blunk</t>
  </si>
  <si>
    <t>Chaser Ellison</t>
  </si>
  <si>
    <t>Don Minich</t>
  </si>
  <si>
    <t>Geoff Weech</t>
  </si>
  <si>
    <t>Brian Penn</t>
  </si>
  <si>
    <t>Brett Prairie</t>
  </si>
  <si>
    <t>John Jacobson</t>
  </si>
  <si>
    <t>Jason Sullivan</t>
  </si>
  <si>
    <t>Jason Stomberg</t>
  </si>
  <si>
    <t>Unique 1</t>
  </si>
  <si>
    <t>Unique 2</t>
  </si>
  <si>
    <t>Lincolnland</t>
  </si>
  <si>
    <t>Starved Rock 1</t>
  </si>
  <si>
    <t>Starved Rock 3</t>
  </si>
  <si>
    <t>Joe Graviskis II</t>
  </si>
  <si>
    <t>Donatas Jakelis</t>
  </si>
  <si>
    <t xml:space="preserve">Don Minich </t>
  </si>
  <si>
    <t>Joe Graveskes II</t>
  </si>
  <si>
    <t xml:space="preserve">Ryan Spencer </t>
  </si>
  <si>
    <t>Scott Dunn</t>
  </si>
  <si>
    <t>XXX</t>
  </si>
  <si>
    <t>Brian Oyler</t>
  </si>
  <si>
    <t>Tony Gradi</t>
  </si>
  <si>
    <t>Ray Bartkowiak</t>
  </si>
  <si>
    <t>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</si>
</sst>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0"/>
      <name val="Arial"/>
      <family val="2"/>
    </font>
    <font>
      <sz val="12"/>
      <color rgb="FFFF0000"/>
      <name val="Verdana"/>
      <family val="2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sz val="10"/>
      <name val="Helvetica"/>
      <family val="2"/>
      <scheme val="minor"/>
    </font>
    <font>
      <sz val="11"/>
      <color indexed="8"/>
      <name val="Verdana"/>
      <family val="2"/>
    </font>
    <font>
      <sz val="11"/>
      <color indexed="8"/>
      <name val="Helvetica"/>
      <scheme val="minor"/>
    </font>
    <font>
      <sz val="11"/>
      <name val="Helvetica"/>
      <scheme val="minor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2"/>
      <color indexed="8"/>
      <name val="Helvetica"/>
      <scheme val="minor"/>
    </font>
    <font>
      <sz val="12"/>
      <name val="Helvetica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9">
    <xf numFmtId="0" fontId="0" fillId="0" borderId="0" xfId="0">
      <alignment vertical="top" wrapText="1"/>
    </xf>
    <xf numFmtId="0" fontId="4" fillId="0" borderId="0" xfId="0" applyFont="1" applyFill="1" applyBorder="1">
      <alignment vertical="top" wrapText="1"/>
    </xf>
    <xf numFmtId="0" fontId="4" fillId="0" borderId="0" xfId="0" applyNumberFormat="1" applyFont="1" applyFill="1" applyBorder="1">
      <alignment vertical="top" wrapText="1"/>
    </xf>
    <xf numFmtId="0" fontId="4" fillId="0" borderId="0" xfId="0" applyNumberFormat="1" applyFont="1">
      <alignment vertical="top" wrapText="1"/>
    </xf>
    <xf numFmtId="0" fontId="4" fillId="0" borderId="0" xfId="0" applyFont="1">
      <alignment vertical="top" wrapText="1"/>
    </xf>
    <xf numFmtId="0" fontId="5" fillId="0" borderId="0" xfId="0" applyFont="1" applyFill="1" applyBorder="1" applyAlignment="1" applyProtection="1"/>
    <xf numFmtId="0" fontId="7" fillId="0" borderId="0" xfId="0" applyFont="1">
      <alignment vertical="top" wrapText="1"/>
    </xf>
    <xf numFmtId="0" fontId="0" fillId="0" borderId="1" xfId="0" applyBorder="1">
      <alignment vertical="top" wrapText="1"/>
    </xf>
    <xf numFmtId="0" fontId="0" fillId="3" borderId="0" xfId="0" applyFill="1">
      <alignment vertical="top" wrapText="1"/>
    </xf>
    <xf numFmtId="16" fontId="7" fillId="0" borderId="0" xfId="0" quotePrefix="1" applyNumberFormat="1" applyFont="1">
      <alignment vertical="top" wrapText="1"/>
    </xf>
    <xf numFmtId="0" fontId="7" fillId="0" borderId="0" xfId="0" quotePrefix="1" applyFont="1">
      <alignment vertical="top" wrapText="1"/>
    </xf>
    <xf numFmtId="0" fontId="7" fillId="0" borderId="1" xfId="0" quotePrefix="1" applyFont="1" applyBorder="1">
      <alignment vertical="top" wrapText="1"/>
    </xf>
    <xf numFmtId="0" fontId="0" fillId="4" borderId="1" xfId="0" applyFill="1" applyBorder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>
      <alignment vertical="top" wrapText="1"/>
    </xf>
    <xf numFmtId="2" fontId="7" fillId="2" borderId="0" xfId="0" applyNumberFormat="1" applyFont="1" applyFill="1">
      <alignment vertical="top" wrapText="1"/>
    </xf>
    <xf numFmtId="0" fontId="4" fillId="0" borderId="0" xfId="0" applyNumberFormat="1" applyFont="1" applyFill="1">
      <alignment vertical="top" wrapText="1"/>
    </xf>
    <xf numFmtId="0" fontId="0" fillId="5" borderId="1" xfId="0" applyFill="1" applyBorder="1">
      <alignment vertical="top" wrapText="1"/>
    </xf>
    <xf numFmtId="0" fontId="0" fillId="6" borderId="0" xfId="0" applyFill="1">
      <alignment vertical="top" wrapText="1"/>
    </xf>
    <xf numFmtId="0" fontId="3" fillId="0" borderId="1" xfId="0" applyFont="1" applyFill="1" applyBorder="1">
      <alignment vertical="top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NumberFormat="1" applyFont="1" applyFill="1" applyBorder="1">
      <alignment vertical="top" wrapText="1"/>
    </xf>
    <xf numFmtId="0" fontId="7" fillId="6" borderId="0" xfId="0" applyFont="1" applyFill="1">
      <alignment vertical="top" wrapText="1"/>
    </xf>
    <xf numFmtId="0" fontId="0" fillId="6" borderId="1" xfId="0" applyFill="1" applyBorder="1">
      <alignment vertical="top" wrapText="1"/>
    </xf>
    <xf numFmtId="0" fontId="7" fillId="6" borderId="1" xfId="0" quotePrefix="1" applyFont="1" applyFill="1" applyBorder="1">
      <alignment vertical="top" wrapText="1"/>
    </xf>
    <xf numFmtId="0" fontId="0" fillId="7" borderId="0" xfId="0" applyFill="1">
      <alignment vertical="top" wrapText="1"/>
    </xf>
    <xf numFmtId="0" fontId="11" fillId="8" borderId="0" xfId="0" applyFont="1" applyFill="1">
      <alignment vertical="top" wrapText="1"/>
    </xf>
    <xf numFmtId="0" fontId="0" fillId="8" borderId="0" xfId="0" applyFill="1">
      <alignment vertical="top" wrapText="1"/>
    </xf>
    <xf numFmtId="0" fontId="0" fillId="9" borderId="0" xfId="0" applyFill="1">
      <alignment vertical="top" wrapText="1"/>
    </xf>
    <xf numFmtId="0" fontId="10" fillId="2" borderId="0" xfId="0" applyNumberFormat="1" applyFont="1" applyFill="1" applyBorder="1">
      <alignment vertical="top" wrapText="1"/>
    </xf>
    <xf numFmtId="0" fontId="10" fillId="2" borderId="0" xfId="0" applyFont="1" applyFill="1" applyBorder="1">
      <alignment vertical="top" wrapText="1"/>
    </xf>
    <xf numFmtId="0" fontId="0" fillId="0" borderId="0" xfId="0" applyAlignment="1"/>
    <xf numFmtId="0" fontId="12" fillId="0" borderId="2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0" fontId="3" fillId="0" borderId="4" xfId="0" applyFont="1" applyBorder="1">
      <alignment vertical="top" wrapText="1"/>
    </xf>
    <xf numFmtId="164" fontId="12" fillId="0" borderId="5" xfId="2" applyNumberFormat="1" applyFont="1" applyBorder="1" applyAlignment="1">
      <alignment vertical="top" wrapText="1"/>
    </xf>
    <xf numFmtId="164" fontId="12" fillId="0" borderId="6" xfId="2" applyNumberFormat="1" applyFont="1" applyBorder="1" applyAlignment="1">
      <alignment vertical="top" wrapText="1"/>
    </xf>
    <xf numFmtId="164" fontId="0" fillId="0" borderId="6" xfId="0" applyNumberFormat="1" applyBorder="1" applyAlignment="1"/>
    <xf numFmtId="164" fontId="12" fillId="0" borderId="7" xfId="0" applyNumberFormat="1" applyFont="1" applyBorder="1">
      <alignment vertical="top" wrapText="1"/>
    </xf>
    <xf numFmtId="9" fontId="0" fillId="0" borderId="0" xfId="1" applyFont="1"/>
    <xf numFmtId="164" fontId="12" fillId="2" borderId="6" xfId="2" applyNumberFormat="1" applyFont="1" applyFill="1" applyBorder="1" applyAlignment="1">
      <alignment vertical="top" wrapText="1"/>
    </xf>
    <xf numFmtId="0" fontId="12" fillId="0" borderId="0" xfId="0" applyFont="1" applyAlignment="1"/>
    <xf numFmtId="0" fontId="0" fillId="2" borderId="0" xfId="0" applyFill="1" applyAlignment="1"/>
    <xf numFmtId="164" fontId="0" fillId="0" borderId="0" xfId="0" applyNumberFormat="1" applyAlignment="1"/>
    <xf numFmtId="0" fontId="4" fillId="2" borderId="0" xfId="0" applyFont="1" applyFill="1" applyAlignment="1">
      <alignment vertical="top"/>
    </xf>
    <xf numFmtId="164" fontId="12" fillId="10" borderId="6" xfId="2" applyNumberFormat="1" applyFont="1" applyFill="1" applyBorder="1" applyAlignment="1">
      <alignment vertical="top" wrapText="1"/>
    </xf>
    <xf numFmtId="164" fontId="0" fillId="10" borderId="0" xfId="0" applyNumberFormat="1" applyFill="1" applyAlignment="1"/>
    <xf numFmtId="0" fontId="13" fillId="0" borderId="0" xfId="0" applyFont="1" applyAlignment="1"/>
    <xf numFmtId="0" fontId="7" fillId="0" borderId="0" xfId="0" applyFont="1" applyAlignment="1"/>
    <xf numFmtId="0" fontId="0" fillId="10" borderId="0" xfId="0" applyFill="1" applyAlignment="1"/>
    <xf numFmtId="0" fontId="14" fillId="0" borderId="0" xfId="0" applyFont="1" applyAlignment="1"/>
    <xf numFmtId="2" fontId="0" fillId="0" borderId="1" xfId="0" applyNumberFormat="1" applyBorder="1">
      <alignment vertical="top" wrapText="1"/>
    </xf>
    <xf numFmtId="2" fontId="0" fillId="0" borderId="0" xfId="0" applyNumberFormat="1">
      <alignment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Border="1">
      <alignment vertical="top" wrapText="1"/>
    </xf>
    <xf numFmtId="0" fontId="0" fillId="0" borderId="0" xfId="0" applyBorder="1">
      <alignment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6" fillId="6" borderId="0" xfId="0" applyFont="1" applyFill="1" applyBorder="1" applyAlignment="1"/>
    <xf numFmtId="0" fontId="2" fillId="6" borderId="0" xfId="0" applyFont="1" applyFill="1" applyBorder="1" applyAlignment="1"/>
    <xf numFmtId="0" fontId="2" fillId="0" borderId="0" xfId="0" applyFont="1" applyBorder="1" applyAlignment="1"/>
    <xf numFmtId="0" fontId="0" fillId="6" borderId="0" xfId="0" applyFill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0" fontId="8" fillId="6" borderId="1" xfId="0" applyFont="1" applyFill="1" applyBorder="1">
      <alignment vertical="top" wrapText="1"/>
    </xf>
    <xf numFmtId="2" fontId="8" fillId="0" borderId="8" xfId="0" applyNumberFormat="1" applyFont="1" applyBorder="1" applyAlignment="1">
      <alignment horizontal="center" vertical="top" wrapText="1"/>
    </xf>
    <xf numFmtId="0" fontId="6" fillId="0" borderId="9" xfId="0" applyFont="1" applyFill="1" applyBorder="1">
      <alignment vertical="top" wrapText="1"/>
    </xf>
    <xf numFmtId="2" fontId="0" fillId="6" borderId="1" xfId="0" applyNumberFormat="1" applyFill="1" applyBorder="1">
      <alignment vertical="top" wrapText="1"/>
    </xf>
    <xf numFmtId="0" fontId="13" fillId="6" borderId="0" xfId="0" applyFont="1" applyFill="1" applyAlignment="1">
      <alignment horizontal="center" vertical="top" wrapText="1"/>
    </xf>
    <xf numFmtId="0" fontId="19" fillId="6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top" wrapText="1"/>
    </xf>
    <xf numFmtId="2" fontId="18" fillId="0" borderId="0" xfId="0" applyNumberFormat="1" applyFont="1" applyAlignment="1">
      <alignment horizontal="center" vertical="top" wrapText="1"/>
    </xf>
    <xf numFmtId="2" fontId="18" fillId="0" borderId="0" xfId="0" applyNumberFormat="1" applyFont="1">
      <alignment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2" fontId="18" fillId="0" borderId="1" xfId="0" applyNumberFormat="1" applyFont="1" applyFill="1" applyBorder="1" applyAlignment="1">
      <alignment vertical="center" wrapText="1"/>
    </xf>
    <xf numFmtId="2" fontId="0" fillId="6" borderId="0" xfId="0" applyNumberFormat="1" applyFill="1">
      <alignment vertical="top" wrapText="1"/>
    </xf>
    <xf numFmtId="0" fontId="21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0" fontId="7" fillId="0" borderId="1" xfId="0" applyFont="1" applyBorder="1">
      <alignment vertical="top" wrapText="1"/>
    </xf>
    <xf numFmtId="2" fontId="17" fillId="6" borderId="0" xfId="0" applyNumberFormat="1" applyFont="1" applyFill="1" applyBorder="1" applyAlignment="1">
      <alignment horizontal="left" vertical="center" wrapText="1"/>
    </xf>
    <xf numFmtId="0" fontId="0" fillId="6" borderId="0" xfId="0" applyFill="1" applyBorder="1">
      <alignment vertical="top" wrapText="1"/>
    </xf>
    <xf numFmtId="2" fontId="17" fillId="6" borderId="0" xfId="0" applyNumberFormat="1" applyFont="1" applyFill="1" applyBorder="1" applyAlignment="1">
      <alignment horizontal="center" vertical="top" wrapText="1"/>
    </xf>
    <xf numFmtId="0" fontId="1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1" xfId="0" applyFont="1" applyFill="1" applyBorder="1">
      <alignment vertical="top" wrapText="1"/>
    </xf>
    <xf numFmtId="0" fontId="1" fillId="6" borderId="0" xfId="0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23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 wrapText="1"/>
    </xf>
    <xf numFmtId="0" fontId="23" fillId="6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2" fontId="0" fillId="2" borderId="0" xfId="0" applyNumberFormat="1" applyFill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6" borderId="1" xfId="0" applyNumberFormat="1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>
      <alignment vertical="top" wrapText="1"/>
    </xf>
    <xf numFmtId="0" fontId="11" fillId="0" borderId="1" xfId="0" applyFont="1" applyBorder="1">
      <alignment vertical="top" wrapText="1"/>
    </xf>
    <xf numFmtId="0" fontId="17" fillId="6" borderId="0" xfId="0" applyFont="1" applyFill="1" applyBorder="1">
      <alignment vertical="top" wrapText="1"/>
    </xf>
    <xf numFmtId="2" fontId="17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Border="1" applyAlignment="1">
      <alignment horizontal="right" vertical="center" wrapText="1"/>
    </xf>
    <xf numFmtId="2" fontId="7" fillId="6" borderId="0" xfId="0" applyNumberFormat="1" applyFont="1" applyFill="1" applyBorder="1" applyAlignment="1">
      <alignment horizontal="left" vertical="center" wrapText="1"/>
    </xf>
    <xf numFmtId="2" fontId="11" fillId="6" borderId="0" xfId="0" applyNumberFormat="1" applyFont="1" applyFill="1" applyBorder="1" applyAlignment="1">
      <alignment horizontal="left" vertical="center" wrapText="1"/>
    </xf>
    <xf numFmtId="2" fontId="7" fillId="6" borderId="0" xfId="0" applyNumberFormat="1" applyFont="1" applyFill="1" applyBorder="1" applyAlignment="1">
      <alignment horizontal="center" vertical="top" wrapText="1"/>
    </xf>
    <xf numFmtId="2" fontId="13" fillId="6" borderId="0" xfId="0" applyNumberFormat="1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/>
    </xf>
    <xf numFmtId="2" fontId="7" fillId="12" borderId="1" xfId="0" applyNumberFormat="1" applyFont="1" applyFill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BFBFB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13</xdr:row>
      <xdr:rowOff>91440</xdr:rowOff>
    </xdr:from>
    <xdr:to>
      <xdr:col>7</xdr:col>
      <xdr:colOff>541020</xdr:colOff>
      <xdr:row>25</xdr:row>
      <xdr:rowOff>7620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814060" y="2766060"/>
          <a:ext cx="2910840" cy="3002280"/>
        </a:xfrm>
        <a:prstGeom prst="straightConnector1">
          <a:avLst/>
        </a:prstGeom>
        <a:noFill/>
        <a:ln w="6350" cap="flat">
          <a:solidFill>
            <a:srgbClr val="000000"/>
          </a:solidFill>
          <a:prstDash val="solid"/>
          <a:miter lim="400000"/>
          <a:tailEnd type="triangle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5</xdr:col>
      <xdr:colOff>891540</xdr:colOff>
      <xdr:row>12</xdr:row>
      <xdr:rowOff>175260</xdr:rowOff>
    </xdr:from>
    <xdr:to>
      <xdr:col>5</xdr:col>
      <xdr:colOff>960120</xdr:colOff>
      <xdr:row>31</xdr:row>
      <xdr:rowOff>121920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652260" y="2644140"/>
          <a:ext cx="68580" cy="4472940"/>
        </a:xfrm>
        <a:prstGeom prst="straightConnector1">
          <a:avLst/>
        </a:prstGeom>
        <a:noFill/>
        <a:ln w="6350" cap="flat">
          <a:solidFill>
            <a:srgbClr val="000000"/>
          </a:solidFill>
          <a:prstDash val="solid"/>
          <a:miter lim="400000"/>
          <a:tailEnd type="triangle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5</xdr:col>
      <xdr:colOff>327660</xdr:colOff>
      <xdr:row>33</xdr:row>
      <xdr:rowOff>76200</xdr:rowOff>
    </xdr:from>
    <xdr:to>
      <xdr:col>5</xdr:col>
      <xdr:colOff>838200</xdr:colOff>
      <xdr:row>34</xdr:row>
      <xdr:rowOff>175260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6088380" y="6865620"/>
          <a:ext cx="510540" cy="304800"/>
        </a:xfrm>
        <a:prstGeom prst="straightConnector1">
          <a:avLst/>
        </a:prstGeom>
        <a:noFill/>
        <a:ln w="6350" cap="flat">
          <a:solidFill>
            <a:srgbClr val="000000"/>
          </a:solidFill>
          <a:prstDash val="solid"/>
          <a:miter lim="400000"/>
          <a:tailEnd type="triangle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4</xdr:col>
      <xdr:colOff>76200</xdr:colOff>
      <xdr:row>33</xdr:row>
      <xdr:rowOff>121920</xdr:rowOff>
    </xdr:from>
    <xdr:to>
      <xdr:col>5</xdr:col>
      <xdr:colOff>22860</xdr:colOff>
      <xdr:row>35</xdr:row>
      <xdr:rowOff>91440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4625340" y="6911340"/>
          <a:ext cx="1158240" cy="381000"/>
        </a:xfrm>
        <a:prstGeom prst="straightConnector1">
          <a:avLst/>
        </a:prstGeom>
        <a:noFill/>
        <a:ln w="6350" cap="flat">
          <a:solidFill>
            <a:srgbClr val="000000"/>
          </a:solidFill>
          <a:prstDash val="solid"/>
          <a:miter lim="400000"/>
          <a:tailEnd type="triangle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topLeftCell="A28" workbookViewId="0">
      <selection activeCell="D16" sqref="D16"/>
    </sheetView>
  </sheetViews>
  <sheetFormatPr defaultColWidth="9.19921875" defaultRowHeight="15" x14ac:dyDescent="0.2"/>
  <cols>
    <col min="1" max="1" width="9.19921875" style="34"/>
    <col min="2" max="9" width="12.19921875" style="34" customWidth="1"/>
    <col min="10" max="16384" width="9.19921875" style="34"/>
  </cols>
  <sheetData>
    <row r="2" spans="1:9" x14ac:dyDescent="0.2">
      <c r="B2" s="34" t="s">
        <v>186</v>
      </c>
    </row>
    <row r="3" spans="1:9" x14ac:dyDescent="0.2">
      <c r="B3" s="34" t="s">
        <v>187</v>
      </c>
    </row>
    <row r="4" spans="1:9" x14ac:dyDescent="0.2">
      <c r="B4" s="34" t="s">
        <v>188</v>
      </c>
    </row>
    <row r="7" spans="1:9" x14ac:dyDescent="0.2">
      <c r="B7" s="34" t="s">
        <v>107</v>
      </c>
    </row>
    <row r="9" spans="1:9" x14ac:dyDescent="0.2">
      <c r="B9" s="35" t="s">
        <v>107</v>
      </c>
      <c r="C9" s="36" t="s">
        <v>108</v>
      </c>
      <c r="D9" s="36" t="s">
        <v>109</v>
      </c>
      <c r="E9" s="36" t="s">
        <v>189</v>
      </c>
      <c r="F9" s="36" t="s">
        <v>110</v>
      </c>
      <c r="G9" s="36" t="s">
        <v>111</v>
      </c>
      <c r="H9" s="36" t="s">
        <v>112</v>
      </c>
      <c r="I9" s="37" t="s">
        <v>128</v>
      </c>
    </row>
    <row r="10" spans="1:9" x14ac:dyDescent="0.2">
      <c r="A10" s="34">
        <v>2015</v>
      </c>
      <c r="B10" s="38">
        <v>630</v>
      </c>
      <c r="C10" s="39">
        <v>155</v>
      </c>
      <c r="D10" s="39">
        <v>40</v>
      </c>
      <c r="E10" s="40">
        <f>+C10+D10</f>
        <v>195</v>
      </c>
      <c r="F10" s="39">
        <v>102</v>
      </c>
      <c r="G10" s="39">
        <v>6</v>
      </c>
      <c r="H10" s="39">
        <v>315</v>
      </c>
      <c r="I10" s="41">
        <v>12</v>
      </c>
    </row>
    <row r="11" spans="1:9" x14ac:dyDescent="0.2">
      <c r="E11" s="42">
        <f>+E10/B10</f>
        <v>0.30952380952380953</v>
      </c>
    </row>
    <row r="12" spans="1:9" ht="25.5" x14ac:dyDescent="0.2">
      <c r="A12" s="51" t="s">
        <v>208</v>
      </c>
      <c r="B12" s="35" t="s">
        <v>107</v>
      </c>
      <c r="C12" s="36" t="s">
        <v>108</v>
      </c>
      <c r="D12" s="36" t="s">
        <v>109</v>
      </c>
      <c r="E12" s="36" t="s">
        <v>189</v>
      </c>
      <c r="F12" s="36" t="s">
        <v>110</v>
      </c>
      <c r="G12" s="36" t="s">
        <v>190</v>
      </c>
      <c r="H12" s="36" t="s">
        <v>191</v>
      </c>
      <c r="I12" s="37" t="s">
        <v>128</v>
      </c>
    </row>
    <row r="13" spans="1:9" x14ac:dyDescent="0.2">
      <c r="B13" s="38">
        <v>630</v>
      </c>
      <c r="C13" s="39">
        <v>350</v>
      </c>
      <c r="D13" s="39">
        <v>52</v>
      </c>
      <c r="E13" s="40">
        <f>+C13+D13</f>
        <v>402</v>
      </c>
      <c r="F13" s="48">
        <v>63</v>
      </c>
      <c r="G13" s="39">
        <v>15</v>
      </c>
      <c r="H13" s="43">
        <v>150</v>
      </c>
      <c r="I13" s="41">
        <v>0</v>
      </c>
    </row>
    <row r="14" spans="1:9" x14ac:dyDescent="0.2">
      <c r="E14" s="42">
        <f>+E13/B13</f>
        <v>0.63809523809523805</v>
      </c>
    </row>
    <row r="18" spans="2:9" x14ac:dyDescent="0.2">
      <c r="B18" s="34" t="s">
        <v>192</v>
      </c>
    </row>
    <row r="20" spans="2:9" x14ac:dyDescent="0.2">
      <c r="B20" s="34" t="s">
        <v>193</v>
      </c>
    </row>
    <row r="22" spans="2:9" x14ac:dyDescent="0.2">
      <c r="B22" s="34" t="s">
        <v>194</v>
      </c>
      <c r="C22" s="34">
        <v>200</v>
      </c>
      <c r="D22" s="34">
        <v>6</v>
      </c>
      <c r="E22" s="34">
        <f>+C22*D22</f>
        <v>1200</v>
      </c>
    </row>
    <row r="23" spans="2:9" x14ac:dyDescent="0.2">
      <c r="B23" s="34" t="s">
        <v>195</v>
      </c>
      <c r="C23" s="34">
        <v>100</v>
      </c>
      <c r="D23" s="34">
        <v>6</v>
      </c>
      <c r="E23" s="34">
        <f>+C23*D23</f>
        <v>600</v>
      </c>
    </row>
    <row r="24" spans="2:9" x14ac:dyDescent="0.2">
      <c r="E24" s="34">
        <f>+E22+E23</f>
        <v>1800</v>
      </c>
      <c r="H24" s="44" t="s">
        <v>110</v>
      </c>
      <c r="I24" s="44" t="s">
        <v>196</v>
      </c>
    </row>
    <row r="25" spans="2:9" x14ac:dyDescent="0.2">
      <c r="C25" s="51" t="s">
        <v>209</v>
      </c>
      <c r="E25" s="45">
        <v>12</v>
      </c>
      <c r="I25" s="44" t="s">
        <v>212</v>
      </c>
    </row>
    <row r="26" spans="2:9" x14ac:dyDescent="0.2">
      <c r="E26" s="45">
        <f>+E24/E25</f>
        <v>150</v>
      </c>
      <c r="F26" s="34" t="s">
        <v>197</v>
      </c>
      <c r="I26" s="53" t="s">
        <v>213</v>
      </c>
    </row>
    <row r="32" spans="2:9" ht="25.5" x14ac:dyDescent="0.2">
      <c r="D32" s="34" t="s">
        <v>108</v>
      </c>
      <c r="E32" s="34" t="s">
        <v>109</v>
      </c>
      <c r="F32" s="34" t="s">
        <v>110</v>
      </c>
      <c r="G32" s="36" t="s">
        <v>190</v>
      </c>
      <c r="H32" s="36" t="s">
        <v>191</v>
      </c>
    </row>
    <row r="33" spans="2:9" x14ac:dyDescent="0.2">
      <c r="B33" s="34" t="s">
        <v>106</v>
      </c>
      <c r="C33" s="50">
        <v>12</v>
      </c>
      <c r="D33" s="46">
        <f>+C33*C13</f>
        <v>4200</v>
      </c>
      <c r="E33" s="46">
        <v>620</v>
      </c>
      <c r="F33" s="49">
        <v>756</v>
      </c>
      <c r="G33" s="46">
        <f>+C33*G13</f>
        <v>180</v>
      </c>
      <c r="H33" s="46">
        <f>+C33*H13</f>
        <v>1800</v>
      </c>
      <c r="I33" s="34">
        <f>SUM(C33:H33)</f>
        <v>7568</v>
      </c>
    </row>
    <row r="34" spans="2:9" x14ac:dyDescent="0.2">
      <c r="B34" s="51" t="s">
        <v>210</v>
      </c>
      <c r="D34" s="52"/>
      <c r="E34" s="34">
        <v>0</v>
      </c>
      <c r="I34" s="34">
        <f>+I33/13</f>
        <v>582.15384615384619</v>
      </c>
    </row>
    <row r="35" spans="2:9" x14ac:dyDescent="0.2">
      <c r="D35" s="46">
        <f>+D33+D34</f>
        <v>4200</v>
      </c>
      <c r="E35" s="46">
        <f>+E33+E34</f>
        <v>620</v>
      </c>
    </row>
    <row r="36" spans="2:9" x14ac:dyDescent="0.2">
      <c r="F36" s="51" t="s">
        <v>211</v>
      </c>
    </row>
    <row r="38" spans="2:9" x14ac:dyDescent="0.2">
      <c r="D38" s="46">
        <f>SUM(D39:D42)</f>
        <v>4200</v>
      </c>
      <c r="E38" s="46"/>
    </row>
    <row r="39" spans="2:9" x14ac:dyDescent="0.2">
      <c r="B39" s="7" t="s">
        <v>113</v>
      </c>
      <c r="C39" s="54">
        <v>0.4</v>
      </c>
      <c r="D39" s="46">
        <f>+C39*D35</f>
        <v>1680</v>
      </c>
      <c r="G39" s="34">
        <f>+E39/6</f>
        <v>0</v>
      </c>
      <c r="H39" s="34">
        <v>360</v>
      </c>
      <c r="I39" s="34">
        <f>+H39*6</f>
        <v>2160</v>
      </c>
    </row>
    <row r="40" spans="2:9" x14ac:dyDescent="0.2">
      <c r="B40" s="7" t="s">
        <v>114</v>
      </c>
      <c r="C40" s="7">
        <v>0.25</v>
      </c>
      <c r="D40" s="46">
        <f>+C40*D35</f>
        <v>1050</v>
      </c>
      <c r="G40" s="34">
        <f>+E40/6</f>
        <v>0</v>
      </c>
      <c r="H40" s="34">
        <v>225</v>
      </c>
      <c r="I40" s="34">
        <f>+H40*6</f>
        <v>1350</v>
      </c>
    </row>
    <row r="41" spans="2:9" x14ac:dyDescent="0.2">
      <c r="B41" s="7" t="s">
        <v>115</v>
      </c>
      <c r="C41" s="54">
        <v>0.2</v>
      </c>
      <c r="D41" s="46">
        <f>+C41*D35</f>
        <v>840</v>
      </c>
      <c r="G41" s="34">
        <f>+E41/6</f>
        <v>0</v>
      </c>
      <c r="H41" s="34">
        <v>180</v>
      </c>
      <c r="I41" s="34">
        <f>+H41*6</f>
        <v>1080</v>
      </c>
    </row>
    <row r="42" spans="2:9" x14ac:dyDescent="0.2">
      <c r="B42" s="7" t="s">
        <v>116</v>
      </c>
      <c r="C42" s="7">
        <v>0.15</v>
      </c>
      <c r="D42" s="46">
        <f>+C42*D35</f>
        <v>630</v>
      </c>
      <c r="G42" s="34">
        <f>+E42/6</f>
        <v>0</v>
      </c>
      <c r="H42" s="34">
        <v>135</v>
      </c>
      <c r="I42" s="34">
        <f>+H42*6</f>
        <v>810</v>
      </c>
    </row>
    <row r="43" spans="2:9" x14ac:dyDescent="0.2">
      <c r="B43" s="7" t="s">
        <v>117</v>
      </c>
      <c r="C43" s="7">
        <v>330</v>
      </c>
      <c r="D43" s="34">
        <v>310</v>
      </c>
      <c r="I43" s="34">
        <f>SUM(I39:I42)</f>
        <v>5400</v>
      </c>
    </row>
    <row r="44" spans="2:9" x14ac:dyDescent="0.2">
      <c r="B44" s="7" t="s">
        <v>118</v>
      </c>
      <c r="C44" s="7">
        <v>330</v>
      </c>
      <c r="D44" s="34">
        <v>310</v>
      </c>
    </row>
    <row r="45" spans="2:9" x14ac:dyDescent="0.2">
      <c r="D45" s="46">
        <f>SUM(D39:D44)</f>
        <v>4820</v>
      </c>
      <c r="E45" s="4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383"/>
  <sheetViews>
    <sheetView showGridLines="0" zoomScale="130" zoomScaleNormal="130" workbookViewId="0">
      <pane xSplit="3" ySplit="1" topLeftCell="D2" activePane="bottomRight" state="frozenSplit"/>
      <selection pane="topRight"/>
      <selection pane="bottomLeft"/>
      <selection pane="bottomRight" activeCell="E2" sqref="E2"/>
    </sheetView>
  </sheetViews>
  <sheetFormatPr defaultColWidth="9" defaultRowHeight="18" customHeight="1" x14ac:dyDescent="0.2"/>
  <cols>
    <col min="1" max="2" width="7.796875" style="4" customWidth="1"/>
    <col min="3" max="3" width="7.296875" style="3" customWidth="1"/>
    <col min="4" max="4" width="6.59765625" style="3" customWidth="1"/>
    <col min="5" max="5" width="30" style="3" customWidth="1"/>
    <col min="6" max="7" width="17.59765625" style="17" customWidth="1"/>
    <col min="8" max="8" width="26.19921875" style="3" customWidth="1"/>
    <col min="9" max="254" width="9.09765625" style="3" customWidth="1"/>
    <col min="255" max="16384" width="9" style="4"/>
  </cols>
  <sheetData>
    <row r="1" spans="1:10" ht="20.65" customHeight="1" x14ac:dyDescent="0.2">
      <c r="A1" s="1" t="s">
        <v>16</v>
      </c>
      <c r="B1" s="1" t="s">
        <v>17</v>
      </c>
      <c r="C1" s="2" t="s">
        <v>18</v>
      </c>
      <c r="D1" s="1"/>
      <c r="E1" s="1" t="s">
        <v>19</v>
      </c>
      <c r="F1" s="1" t="s">
        <v>20</v>
      </c>
      <c r="G1" s="1" t="s">
        <v>21</v>
      </c>
      <c r="H1" s="2" t="s">
        <v>22</v>
      </c>
    </row>
    <row r="2" spans="1:10" ht="20.45" customHeight="1" x14ac:dyDescent="0.2">
      <c r="A2" s="5" t="s">
        <v>1</v>
      </c>
      <c r="B2" s="1">
        <v>1</v>
      </c>
      <c r="C2" s="1">
        <v>1.1000000000000001</v>
      </c>
      <c r="D2" s="2" t="s">
        <v>1</v>
      </c>
      <c r="E2" s="2" t="s">
        <v>9</v>
      </c>
      <c r="F2" s="24" t="s">
        <v>50</v>
      </c>
      <c r="G2" s="24" t="s">
        <v>131</v>
      </c>
      <c r="H2" s="2" t="str">
        <f t="shared" ref="H2:H33" si="0">CONCATENATE(F2," ",G2)</f>
        <v>David Woodward</v>
      </c>
      <c r="I2" s="2"/>
      <c r="J2" s="2"/>
    </row>
    <row r="3" spans="1:10" ht="20.45" customHeight="1" x14ac:dyDescent="0.2">
      <c r="A3" s="5" t="s">
        <v>3</v>
      </c>
      <c r="B3" s="1">
        <v>1</v>
      </c>
      <c r="C3" s="1">
        <v>1.2</v>
      </c>
      <c r="D3" s="2" t="s">
        <v>3</v>
      </c>
      <c r="E3" s="2" t="s">
        <v>9</v>
      </c>
      <c r="F3" s="24" t="s">
        <v>49</v>
      </c>
      <c r="G3" s="24" t="s">
        <v>132</v>
      </c>
      <c r="H3" s="2" t="str">
        <f t="shared" si="0"/>
        <v>Tim Rivest</v>
      </c>
      <c r="I3" s="2"/>
      <c r="J3" s="2"/>
    </row>
    <row r="4" spans="1:10" ht="20.45" customHeight="1" x14ac:dyDescent="0.2">
      <c r="A4" s="5" t="s">
        <v>5</v>
      </c>
      <c r="B4" s="1">
        <v>1</v>
      </c>
      <c r="C4" s="1">
        <v>1.2999999999999998</v>
      </c>
      <c r="D4" s="2" t="s">
        <v>5</v>
      </c>
      <c r="E4" s="2" t="s">
        <v>9</v>
      </c>
      <c r="F4" s="24" t="s">
        <v>67</v>
      </c>
      <c r="G4" s="24" t="s">
        <v>133</v>
      </c>
      <c r="H4" s="2" t="str">
        <f t="shared" si="0"/>
        <v>Dave Blume</v>
      </c>
      <c r="I4" s="2"/>
      <c r="J4" s="2"/>
    </row>
    <row r="5" spans="1:10" ht="20.45" customHeight="1" x14ac:dyDescent="0.2">
      <c r="A5" s="5" t="s">
        <v>23</v>
      </c>
      <c r="B5" s="1">
        <v>1</v>
      </c>
      <c r="C5" s="1">
        <v>1.4</v>
      </c>
      <c r="D5" s="2" t="s">
        <v>2</v>
      </c>
      <c r="E5" s="2" t="s">
        <v>9</v>
      </c>
      <c r="F5" s="24" t="s">
        <v>49</v>
      </c>
      <c r="G5" s="24" t="s">
        <v>134</v>
      </c>
      <c r="H5" s="2" t="str">
        <f t="shared" si="0"/>
        <v>Tim Neher</v>
      </c>
      <c r="I5" s="2"/>
      <c r="J5" s="2"/>
    </row>
    <row r="6" spans="1:10" ht="20.45" customHeight="1" x14ac:dyDescent="0.2">
      <c r="A6" s="5" t="s">
        <v>24</v>
      </c>
      <c r="B6" s="1">
        <v>1</v>
      </c>
      <c r="C6" s="1">
        <v>1.5</v>
      </c>
      <c r="D6" s="2" t="s">
        <v>4</v>
      </c>
      <c r="E6" s="2" t="s">
        <v>9</v>
      </c>
      <c r="F6" s="24" t="s">
        <v>51</v>
      </c>
      <c r="G6" s="24" t="s">
        <v>52</v>
      </c>
      <c r="H6" s="2" t="str">
        <f t="shared" si="0"/>
        <v>Fred Myers</v>
      </c>
      <c r="I6" s="2"/>
      <c r="J6" s="2"/>
    </row>
    <row r="7" spans="1:10" ht="20.45" customHeight="1" x14ac:dyDescent="0.2">
      <c r="A7" s="5" t="s">
        <v>25</v>
      </c>
      <c r="B7" s="1">
        <v>1</v>
      </c>
      <c r="C7" s="1">
        <v>1.6</v>
      </c>
      <c r="D7" s="2" t="s">
        <v>6</v>
      </c>
      <c r="E7" s="2" t="s">
        <v>9</v>
      </c>
      <c r="F7" s="24" t="s">
        <v>135</v>
      </c>
      <c r="G7" s="24" t="s">
        <v>136</v>
      </c>
      <c r="H7" s="2" t="str">
        <f t="shared" si="0"/>
        <v>Ken Petersen</v>
      </c>
      <c r="I7" s="2"/>
      <c r="J7" s="2"/>
    </row>
    <row r="8" spans="1:10" ht="20.45" customHeight="1" x14ac:dyDescent="0.2">
      <c r="A8" s="5" t="s">
        <v>1</v>
      </c>
      <c r="B8" s="1">
        <v>2</v>
      </c>
      <c r="C8" s="2">
        <v>2.1</v>
      </c>
      <c r="D8" s="2" t="s">
        <v>1</v>
      </c>
      <c r="E8" s="2" t="s">
        <v>130</v>
      </c>
      <c r="F8" s="23" t="s">
        <v>137</v>
      </c>
      <c r="G8" s="23" t="s">
        <v>138</v>
      </c>
      <c r="H8" s="21" t="str">
        <f t="shared" si="0"/>
        <v>Joseph Sanderson</v>
      </c>
    </row>
    <row r="9" spans="1:10" ht="20.45" customHeight="1" x14ac:dyDescent="0.2">
      <c r="A9" s="5" t="s">
        <v>3</v>
      </c>
      <c r="B9" s="1">
        <v>2</v>
      </c>
      <c r="C9" s="2">
        <v>2.2000000000000002</v>
      </c>
      <c r="D9" s="2" t="s">
        <v>3</v>
      </c>
      <c r="E9" s="2" t="s">
        <v>130</v>
      </c>
      <c r="F9" s="23" t="s">
        <v>139</v>
      </c>
      <c r="G9" s="23" t="s">
        <v>140</v>
      </c>
      <c r="H9" s="21" t="str">
        <f t="shared" si="0"/>
        <v>Adam Markiewitz</v>
      </c>
    </row>
    <row r="10" spans="1:10" ht="20.45" customHeight="1" x14ac:dyDescent="0.2">
      <c r="A10" s="5" t="s">
        <v>5</v>
      </c>
      <c r="B10" s="1">
        <v>2</v>
      </c>
      <c r="C10" s="2">
        <v>2.2999999999999998</v>
      </c>
      <c r="D10" s="2" t="s">
        <v>5</v>
      </c>
      <c r="E10" s="2" t="s">
        <v>130</v>
      </c>
      <c r="F10" s="23" t="s">
        <v>64</v>
      </c>
      <c r="G10" s="23" t="s">
        <v>141</v>
      </c>
      <c r="H10" s="21" t="str">
        <f t="shared" si="0"/>
        <v>Justin Fris</v>
      </c>
    </row>
    <row r="11" spans="1:10" ht="20.45" customHeight="1" x14ac:dyDescent="0.2">
      <c r="A11" s="5" t="s">
        <v>23</v>
      </c>
      <c r="B11" s="1">
        <v>2</v>
      </c>
      <c r="C11" s="2">
        <v>2.4</v>
      </c>
      <c r="D11" s="2" t="s">
        <v>2</v>
      </c>
      <c r="E11" s="2" t="s">
        <v>130</v>
      </c>
      <c r="F11" s="23" t="s">
        <v>142</v>
      </c>
      <c r="G11" s="23" t="s">
        <v>143</v>
      </c>
      <c r="H11" s="21" t="str">
        <f t="shared" si="0"/>
        <v>Edward Gad</v>
      </c>
    </row>
    <row r="12" spans="1:10" ht="20.45" customHeight="1" x14ac:dyDescent="0.2">
      <c r="A12" s="5" t="s">
        <v>24</v>
      </c>
      <c r="B12" s="1">
        <v>2</v>
      </c>
      <c r="C12" s="2">
        <v>2.5</v>
      </c>
      <c r="D12" s="2" t="s">
        <v>4</v>
      </c>
      <c r="E12" s="2" t="s">
        <v>130</v>
      </c>
      <c r="F12" s="24" t="s">
        <v>144</v>
      </c>
      <c r="G12" s="24" t="s">
        <v>145</v>
      </c>
      <c r="H12" s="21" t="str">
        <f t="shared" si="0"/>
        <v>Michael Starkey</v>
      </c>
    </row>
    <row r="13" spans="1:10" ht="20.45" customHeight="1" x14ac:dyDescent="0.2">
      <c r="A13" s="5" t="s">
        <v>25</v>
      </c>
      <c r="B13" s="1">
        <v>2</v>
      </c>
      <c r="C13" s="2">
        <v>2.6</v>
      </c>
      <c r="D13" s="2" t="s">
        <v>6</v>
      </c>
      <c r="E13" s="2" t="s">
        <v>130</v>
      </c>
      <c r="F13" s="23" t="s">
        <v>146</v>
      </c>
      <c r="G13" s="23" t="s">
        <v>141</v>
      </c>
      <c r="H13" s="21" t="str">
        <f t="shared" si="0"/>
        <v>Jeremiah Fris</v>
      </c>
      <c r="I13" s="2" t="s">
        <v>63</v>
      </c>
      <c r="J13" s="2" t="s">
        <v>96</v>
      </c>
    </row>
    <row r="14" spans="1:10" ht="20.45" customHeight="1" x14ac:dyDescent="0.2">
      <c r="A14" s="5" t="s">
        <v>1</v>
      </c>
      <c r="B14" s="1">
        <v>3</v>
      </c>
      <c r="C14" s="1">
        <v>3.0999999999999996</v>
      </c>
      <c r="D14" s="2" t="s">
        <v>1</v>
      </c>
      <c r="E14" s="2" t="s">
        <v>10</v>
      </c>
      <c r="F14" s="24" t="s">
        <v>63</v>
      </c>
      <c r="G14" s="24" t="s">
        <v>96</v>
      </c>
      <c r="H14" s="2" t="str">
        <f t="shared" si="0"/>
        <v>Jerry Langenbahn</v>
      </c>
      <c r="I14" s="22" t="s">
        <v>59</v>
      </c>
      <c r="J14" s="22" t="s">
        <v>60</v>
      </c>
    </row>
    <row r="15" spans="1:10" ht="20.45" customHeight="1" x14ac:dyDescent="0.2">
      <c r="A15" s="5" t="s">
        <v>3</v>
      </c>
      <c r="B15" s="1">
        <v>3</v>
      </c>
      <c r="C15" s="1">
        <v>3.2</v>
      </c>
      <c r="D15" s="2" t="s">
        <v>3</v>
      </c>
      <c r="E15" s="2" t="s">
        <v>10</v>
      </c>
      <c r="F15" s="23" t="s">
        <v>59</v>
      </c>
      <c r="G15" s="23" t="s">
        <v>60</v>
      </c>
      <c r="H15" s="2" t="str">
        <f t="shared" si="0"/>
        <v>Todd  Punke</v>
      </c>
      <c r="I15" s="2" t="s">
        <v>54</v>
      </c>
      <c r="J15" s="2" t="s">
        <v>95</v>
      </c>
    </row>
    <row r="16" spans="1:10" ht="20.45" customHeight="1" x14ac:dyDescent="0.2">
      <c r="A16" s="5" t="s">
        <v>5</v>
      </c>
      <c r="B16" s="1">
        <v>3</v>
      </c>
      <c r="C16" s="1">
        <v>3.4</v>
      </c>
      <c r="D16" s="2" t="s">
        <v>5</v>
      </c>
      <c r="E16" s="2" t="s">
        <v>10</v>
      </c>
      <c r="F16" s="24" t="s">
        <v>204</v>
      </c>
      <c r="G16" s="24" t="s">
        <v>101</v>
      </c>
      <c r="H16" s="2" t="str">
        <f t="shared" si="0"/>
        <v>Mark  Balbinot</v>
      </c>
    </row>
    <row r="17" spans="1:8" ht="20.45" customHeight="1" x14ac:dyDescent="0.2">
      <c r="A17" s="5" t="s">
        <v>23</v>
      </c>
      <c r="B17" s="1">
        <v>3</v>
      </c>
      <c r="C17" s="1">
        <v>3.4</v>
      </c>
      <c r="D17" s="2" t="s">
        <v>2</v>
      </c>
      <c r="E17" s="2" t="s">
        <v>10</v>
      </c>
      <c r="F17" s="23" t="s">
        <v>54</v>
      </c>
      <c r="G17" s="23" t="s">
        <v>61</v>
      </c>
      <c r="H17" s="2" t="str">
        <f t="shared" si="0"/>
        <v>Dan Massey</v>
      </c>
    </row>
    <row r="18" spans="1:8" ht="20.45" customHeight="1" x14ac:dyDescent="0.2">
      <c r="A18" s="5" t="s">
        <v>24</v>
      </c>
      <c r="B18" s="1">
        <v>3</v>
      </c>
      <c r="C18" s="1">
        <v>3.5</v>
      </c>
      <c r="D18" s="2" t="s">
        <v>4</v>
      </c>
      <c r="E18" s="2" t="s">
        <v>10</v>
      </c>
      <c r="F18" s="23" t="s">
        <v>147</v>
      </c>
      <c r="G18" s="23" t="s">
        <v>58</v>
      </c>
      <c r="H18" s="2" t="str">
        <f t="shared" si="0"/>
        <v>Ryan Lewis</v>
      </c>
    </row>
    <row r="19" spans="1:8" ht="20.45" customHeight="1" x14ac:dyDescent="0.2">
      <c r="A19" s="5" t="s">
        <v>25</v>
      </c>
      <c r="B19" s="1">
        <v>3</v>
      </c>
      <c r="C19" s="1">
        <v>3.5999999999999996</v>
      </c>
      <c r="D19" s="2" t="s">
        <v>6</v>
      </c>
      <c r="E19" s="2" t="s">
        <v>10</v>
      </c>
      <c r="F19" s="23" t="s">
        <v>119</v>
      </c>
      <c r="G19" s="23" t="s">
        <v>120</v>
      </c>
      <c r="H19" s="2" t="str">
        <f t="shared" si="0"/>
        <v>Donnie Hiland</v>
      </c>
    </row>
    <row r="20" spans="1:8" ht="20.45" customHeight="1" x14ac:dyDescent="0.2">
      <c r="A20" s="5" t="s">
        <v>1</v>
      </c>
      <c r="B20" s="1">
        <v>4</v>
      </c>
      <c r="C20" s="2">
        <v>4.0999999999999996</v>
      </c>
      <c r="D20" s="2" t="s">
        <v>1</v>
      </c>
      <c r="E20" s="2" t="s">
        <v>8</v>
      </c>
      <c r="F20" s="23" t="s">
        <v>121</v>
      </c>
      <c r="G20" s="23" t="s">
        <v>122</v>
      </c>
      <c r="H20" s="2" t="str">
        <f t="shared" si="0"/>
        <v>Loren Peterson</v>
      </c>
    </row>
    <row r="21" spans="1:8" ht="20.45" customHeight="1" x14ac:dyDescent="0.2">
      <c r="A21" s="5" t="s">
        <v>3</v>
      </c>
      <c r="B21" s="1">
        <v>4</v>
      </c>
      <c r="C21" s="2">
        <v>4.2</v>
      </c>
      <c r="D21" s="2" t="s">
        <v>3</v>
      </c>
      <c r="E21" s="2" t="s">
        <v>8</v>
      </c>
      <c r="F21" s="24" t="s">
        <v>53</v>
      </c>
      <c r="G21" s="24" t="s">
        <v>177</v>
      </c>
      <c r="H21" s="2" t="str">
        <f t="shared" si="0"/>
        <v>Jeff Morrison</v>
      </c>
    </row>
    <row r="22" spans="1:8" ht="20.45" customHeight="1" x14ac:dyDescent="0.2">
      <c r="A22" s="5" t="s">
        <v>23</v>
      </c>
      <c r="B22" s="1">
        <v>4</v>
      </c>
      <c r="C22" s="1">
        <v>4.4000000000000004</v>
      </c>
      <c r="D22" s="2" t="s">
        <v>2</v>
      </c>
      <c r="E22" s="2" t="s">
        <v>8</v>
      </c>
      <c r="F22" s="23" t="s">
        <v>48</v>
      </c>
      <c r="G22" s="23" t="s">
        <v>178</v>
      </c>
      <c r="H22" s="2" t="str">
        <f t="shared" si="0"/>
        <v>Steve Vineyard</v>
      </c>
    </row>
    <row r="23" spans="1:8" ht="20.45" customHeight="1" x14ac:dyDescent="0.2">
      <c r="A23" s="5" t="s">
        <v>24</v>
      </c>
      <c r="B23" s="1">
        <v>4</v>
      </c>
      <c r="C23" s="1">
        <v>4.5</v>
      </c>
      <c r="D23" s="2" t="s">
        <v>4</v>
      </c>
      <c r="E23" s="2" t="s">
        <v>8</v>
      </c>
      <c r="F23" s="24" t="s">
        <v>179</v>
      </c>
      <c r="G23" s="24" t="s">
        <v>180</v>
      </c>
      <c r="H23" s="2" t="str">
        <f t="shared" si="0"/>
        <v>Christian Andreaus</v>
      </c>
    </row>
    <row r="24" spans="1:8" ht="20.45" customHeight="1" x14ac:dyDescent="0.2">
      <c r="A24" s="5" t="s">
        <v>1</v>
      </c>
      <c r="B24" s="1">
        <v>5</v>
      </c>
      <c r="C24" s="1">
        <v>5.0999999999999996</v>
      </c>
      <c r="D24" s="2" t="s">
        <v>1</v>
      </c>
      <c r="E24" s="2" t="s">
        <v>13</v>
      </c>
      <c r="F24" s="23" t="s">
        <v>57</v>
      </c>
      <c r="G24" s="23" t="s">
        <v>58</v>
      </c>
      <c r="H24" s="2" t="str">
        <f t="shared" si="0"/>
        <v>Lee Lewis</v>
      </c>
    </row>
    <row r="25" spans="1:8" ht="20.45" customHeight="1" x14ac:dyDescent="0.2">
      <c r="A25" s="5" t="s">
        <v>3</v>
      </c>
      <c r="B25" s="1">
        <v>5</v>
      </c>
      <c r="C25" s="1">
        <v>5.2</v>
      </c>
      <c r="D25" s="2" t="s">
        <v>3</v>
      </c>
      <c r="E25" s="2" t="s">
        <v>13</v>
      </c>
      <c r="F25" s="23" t="s">
        <v>54</v>
      </c>
      <c r="G25" s="23" t="s">
        <v>95</v>
      </c>
      <c r="H25" s="2" t="str">
        <f t="shared" si="0"/>
        <v>Dan Johnson</v>
      </c>
    </row>
    <row r="26" spans="1:8" ht="20.45" customHeight="1" x14ac:dyDescent="0.2">
      <c r="A26" s="5" t="s">
        <v>5</v>
      </c>
      <c r="B26" s="1">
        <v>5</v>
      </c>
      <c r="C26" s="1">
        <v>5.3</v>
      </c>
      <c r="D26" s="2" t="s">
        <v>5</v>
      </c>
      <c r="E26" s="2" t="s">
        <v>13</v>
      </c>
      <c r="F26" s="24" t="s">
        <v>55</v>
      </c>
      <c r="G26" s="24" t="s">
        <v>56</v>
      </c>
      <c r="H26" s="2" t="str">
        <f t="shared" si="0"/>
        <v>Pat Reeves</v>
      </c>
    </row>
    <row r="27" spans="1:8" ht="20.45" customHeight="1" x14ac:dyDescent="0.2">
      <c r="A27" s="5" t="s">
        <v>23</v>
      </c>
      <c r="B27" s="1">
        <v>5</v>
      </c>
      <c r="C27" s="1">
        <v>5.4</v>
      </c>
      <c r="D27" s="2" t="s">
        <v>2</v>
      </c>
      <c r="E27" s="2" t="s">
        <v>13</v>
      </c>
      <c r="F27" s="24" t="s">
        <v>100</v>
      </c>
      <c r="G27" s="24" t="s">
        <v>102</v>
      </c>
      <c r="H27" s="2" t="str">
        <f t="shared" si="0"/>
        <v>Sam Mackey</v>
      </c>
    </row>
    <row r="28" spans="1:8" ht="20.45" customHeight="1" x14ac:dyDescent="0.2">
      <c r="A28" s="5" t="s">
        <v>24</v>
      </c>
      <c r="B28" s="1">
        <v>5</v>
      </c>
      <c r="C28" s="1">
        <v>5.5</v>
      </c>
      <c r="D28" s="2" t="s">
        <v>4</v>
      </c>
      <c r="E28" s="2" t="s">
        <v>13</v>
      </c>
      <c r="F28" s="24" t="s">
        <v>139</v>
      </c>
      <c r="G28" s="24" t="s">
        <v>148</v>
      </c>
      <c r="H28" s="2" t="str">
        <f t="shared" si="0"/>
        <v>Adam Burton</v>
      </c>
    </row>
    <row r="29" spans="1:8" ht="20.45" customHeight="1" x14ac:dyDescent="0.2">
      <c r="A29" s="5" t="s">
        <v>25</v>
      </c>
      <c r="B29" s="1">
        <v>5</v>
      </c>
      <c r="C29" s="1">
        <v>5.6</v>
      </c>
      <c r="D29" s="2" t="s">
        <v>6</v>
      </c>
      <c r="E29" s="2" t="s">
        <v>13</v>
      </c>
      <c r="F29" s="24" t="s">
        <v>71</v>
      </c>
      <c r="G29" s="24" t="s">
        <v>95</v>
      </c>
      <c r="H29" s="2" t="str">
        <f t="shared" si="0"/>
        <v>Todd Johnson</v>
      </c>
    </row>
    <row r="30" spans="1:8" ht="20.45" customHeight="1" x14ac:dyDescent="0.2">
      <c r="A30" s="5" t="s">
        <v>1</v>
      </c>
      <c r="B30" s="1">
        <v>6</v>
      </c>
      <c r="C30" s="1">
        <v>6.1</v>
      </c>
      <c r="D30" s="2" t="s">
        <v>1</v>
      </c>
      <c r="E30" s="2" t="s">
        <v>12</v>
      </c>
      <c r="F30" s="23" t="s">
        <v>75</v>
      </c>
      <c r="G30" s="23" t="s">
        <v>76</v>
      </c>
      <c r="H30" s="2" t="str">
        <f t="shared" si="0"/>
        <v>Paul Leonard</v>
      </c>
    </row>
    <row r="31" spans="1:8" ht="20.45" customHeight="1" x14ac:dyDescent="0.2">
      <c r="A31" s="5" t="s">
        <v>3</v>
      </c>
      <c r="B31" s="1">
        <v>6</v>
      </c>
      <c r="C31" s="1">
        <v>6.2</v>
      </c>
      <c r="D31" s="2" t="s">
        <v>3</v>
      </c>
      <c r="E31" s="2" t="s">
        <v>12</v>
      </c>
      <c r="F31" s="23" t="s">
        <v>74</v>
      </c>
      <c r="G31" s="23" t="s">
        <v>165</v>
      </c>
      <c r="H31" s="2" t="str">
        <f t="shared" si="0"/>
        <v>George Speed</v>
      </c>
    </row>
    <row r="32" spans="1:8" ht="20.45" customHeight="1" x14ac:dyDescent="0.2">
      <c r="A32" s="5" t="s">
        <v>5</v>
      </c>
      <c r="B32" s="1">
        <v>6</v>
      </c>
      <c r="C32" s="1">
        <v>6.3</v>
      </c>
      <c r="D32" s="2" t="s">
        <v>5</v>
      </c>
      <c r="E32" s="2" t="s">
        <v>12</v>
      </c>
      <c r="F32" s="23" t="s">
        <v>47</v>
      </c>
      <c r="G32" s="23" t="s">
        <v>166</v>
      </c>
      <c r="H32" s="2" t="str">
        <f t="shared" si="0"/>
        <v>Joe Digiovanna</v>
      </c>
    </row>
    <row r="33" spans="1:10" ht="20.45" customHeight="1" x14ac:dyDescent="0.2">
      <c r="A33" s="5" t="s">
        <v>23</v>
      </c>
      <c r="B33" s="1">
        <v>6</v>
      </c>
      <c r="C33" s="1">
        <v>6.4</v>
      </c>
      <c r="D33" s="2" t="s">
        <v>2</v>
      </c>
      <c r="E33" s="2" t="s">
        <v>12</v>
      </c>
      <c r="F33" s="23" t="s">
        <v>78</v>
      </c>
      <c r="G33" s="23" t="s">
        <v>104</v>
      </c>
      <c r="H33" s="2" t="str">
        <f t="shared" si="0"/>
        <v>Tom Acton  (Board)</v>
      </c>
    </row>
    <row r="34" spans="1:10" ht="20.45" customHeight="1" x14ac:dyDescent="0.2">
      <c r="A34" s="5" t="s">
        <v>24</v>
      </c>
      <c r="B34" s="1">
        <v>6</v>
      </c>
      <c r="C34" s="1">
        <v>6.5</v>
      </c>
      <c r="D34" s="2" t="s">
        <v>4</v>
      </c>
      <c r="E34" s="2" t="s">
        <v>12</v>
      </c>
      <c r="F34" s="24" t="s">
        <v>173</v>
      </c>
      <c r="G34" s="24" t="s">
        <v>174</v>
      </c>
      <c r="H34" s="2" t="str">
        <f t="shared" ref="H34:H65" si="1">CONCATENATE(F34," ",G34)</f>
        <v>Ross Santos</v>
      </c>
    </row>
    <row r="35" spans="1:10" ht="20.45" customHeight="1" x14ac:dyDescent="0.2">
      <c r="A35" s="5" t="s">
        <v>25</v>
      </c>
      <c r="B35" s="1">
        <v>6</v>
      </c>
      <c r="C35" s="1">
        <v>6.6</v>
      </c>
      <c r="D35" s="2" t="s">
        <v>6</v>
      </c>
      <c r="E35" s="2" t="s">
        <v>12</v>
      </c>
      <c r="F35" s="24" t="s">
        <v>46</v>
      </c>
      <c r="G35" s="24" t="s">
        <v>52</v>
      </c>
      <c r="H35" s="2" t="str">
        <f t="shared" si="1"/>
        <v>Brian Myers</v>
      </c>
    </row>
    <row r="36" spans="1:10" ht="20.45" customHeight="1" x14ac:dyDescent="0.2">
      <c r="A36" s="5" t="s">
        <v>1</v>
      </c>
      <c r="B36" s="1">
        <v>7</v>
      </c>
      <c r="C36" s="1">
        <v>7.1</v>
      </c>
      <c r="D36" s="2" t="s">
        <v>1</v>
      </c>
      <c r="E36" s="2" t="s">
        <v>11</v>
      </c>
      <c r="F36" s="23" t="s">
        <v>70</v>
      </c>
      <c r="G36" s="23" t="s">
        <v>127</v>
      </c>
      <c r="H36" s="2" t="str">
        <f t="shared" si="1"/>
        <v>Lonnie Winn</v>
      </c>
    </row>
    <row r="37" spans="1:10" ht="20.45" customHeight="1" x14ac:dyDescent="0.2">
      <c r="A37" s="5" t="s">
        <v>3</v>
      </c>
      <c r="B37" s="1">
        <v>7</v>
      </c>
      <c r="C37" s="1">
        <v>7.1999999999999993</v>
      </c>
      <c r="D37" s="2" t="s">
        <v>3</v>
      </c>
      <c r="E37" s="2" t="s">
        <v>11</v>
      </c>
      <c r="F37" s="23" t="s">
        <v>53</v>
      </c>
      <c r="G37" s="23" t="s">
        <v>149</v>
      </c>
      <c r="H37" s="2" t="str">
        <f t="shared" si="1"/>
        <v>Jeff Motter</v>
      </c>
    </row>
    <row r="38" spans="1:10" ht="20.45" customHeight="1" x14ac:dyDescent="0.2">
      <c r="A38" s="5" t="s">
        <v>5</v>
      </c>
      <c r="B38" s="1">
        <v>7</v>
      </c>
      <c r="C38" s="1">
        <v>7.3</v>
      </c>
      <c r="D38" s="2" t="s">
        <v>5</v>
      </c>
      <c r="E38" s="2" t="s">
        <v>11</v>
      </c>
      <c r="F38" s="24" t="s">
        <v>72</v>
      </c>
      <c r="G38" s="24" t="s">
        <v>73</v>
      </c>
      <c r="H38" s="2" t="str">
        <f t="shared" si="1"/>
        <v>Jim Dietel</v>
      </c>
    </row>
    <row r="39" spans="1:10" ht="20.45" customHeight="1" x14ac:dyDescent="0.2">
      <c r="A39" s="5" t="s">
        <v>23</v>
      </c>
      <c r="B39" s="1">
        <v>7</v>
      </c>
      <c r="C39" s="1">
        <v>7.4</v>
      </c>
      <c r="D39" s="2" t="s">
        <v>2</v>
      </c>
      <c r="E39" s="2" t="s">
        <v>11</v>
      </c>
      <c r="F39" s="24" t="s">
        <v>175</v>
      </c>
      <c r="G39" s="24" t="s">
        <v>150</v>
      </c>
      <c r="H39" s="2" t="str">
        <f t="shared" si="1"/>
        <v>Tony White</v>
      </c>
    </row>
    <row r="40" spans="1:10" ht="20.45" customHeight="1" x14ac:dyDescent="0.2">
      <c r="A40" s="5" t="s">
        <v>24</v>
      </c>
      <c r="B40" s="1">
        <v>7</v>
      </c>
      <c r="C40" s="1">
        <v>7.5</v>
      </c>
      <c r="D40" s="2" t="s">
        <v>4</v>
      </c>
      <c r="E40" s="2" t="s">
        <v>11</v>
      </c>
      <c r="F40" s="23" t="s">
        <v>97</v>
      </c>
      <c r="G40" s="23" t="s">
        <v>98</v>
      </c>
      <c r="H40" s="2" t="str">
        <f t="shared" si="1"/>
        <v>Kerry Malone</v>
      </c>
    </row>
    <row r="41" spans="1:10" ht="20.45" customHeight="1" x14ac:dyDescent="0.2">
      <c r="A41" s="5" t="s">
        <v>25</v>
      </c>
      <c r="B41" s="1">
        <v>7</v>
      </c>
      <c r="C41" s="1">
        <v>7.6</v>
      </c>
      <c r="D41" s="2" t="s">
        <v>6</v>
      </c>
      <c r="E41" s="2" t="s">
        <v>11</v>
      </c>
      <c r="F41" s="24" t="s">
        <v>72</v>
      </c>
      <c r="G41" s="24" t="s">
        <v>176</v>
      </c>
      <c r="H41" s="2" t="str">
        <f t="shared" si="1"/>
        <v>Jim Funsch</v>
      </c>
    </row>
    <row r="42" spans="1:10" ht="20.45" customHeight="1" x14ac:dyDescent="0.2">
      <c r="A42" s="5" t="s">
        <v>1</v>
      </c>
      <c r="B42" s="1">
        <v>8</v>
      </c>
      <c r="C42" s="1">
        <v>8.1</v>
      </c>
      <c r="D42" s="2" t="s">
        <v>1</v>
      </c>
      <c r="E42" s="2" t="s">
        <v>0</v>
      </c>
      <c r="F42" s="24" t="s">
        <v>46</v>
      </c>
      <c r="G42" s="24" t="s">
        <v>90</v>
      </c>
      <c r="H42" s="2" t="str">
        <f t="shared" si="1"/>
        <v>Brian Elgin</v>
      </c>
      <c r="I42" s="2"/>
      <c r="J42" s="2"/>
    </row>
    <row r="43" spans="1:10" ht="20.45" customHeight="1" x14ac:dyDescent="0.2">
      <c r="A43" s="5" t="s">
        <v>3</v>
      </c>
      <c r="B43" s="1">
        <v>8</v>
      </c>
      <c r="C43" s="1">
        <v>8.1999999999999993</v>
      </c>
      <c r="D43" s="2" t="s">
        <v>3</v>
      </c>
      <c r="E43" s="2" t="s">
        <v>0</v>
      </c>
      <c r="F43" s="24" t="s">
        <v>92</v>
      </c>
      <c r="G43" s="24" t="s">
        <v>93</v>
      </c>
      <c r="H43" s="2" t="str">
        <f t="shared" si="1"/>
        <v>Travis Wilson</v>
      </c>
      <c r="I43" s="2"/>
      <c r="J43" s="2"/>
    </row>
    <row r="44" spans="1:10" ht="20.45" customHeight="1" x14ac:dyDescent="0.2">
      <c r="A44" s="5" t="s">
        <v>5</v>
      </c>
      <c r="B44" s="1">
        <v>8</v>
      </c>
      <c r="C44" s="1">
        <v>8.3000000000000007</v>
      </c>
      <c r="D44" s="2" t="s">
        <v>5</v>
      </c>
      <c r="E44" s="2" t="s">
        <v>0</v>
      </c>
      <c r="F44" s="24" t="s">
        <v>88</v>
      </c>
      <c r="G44" s="24" t="s">
        <v>89</v>
      </c>
      <c r="H44" s="2" t="str">
        <f t="shared" si="1"/>
        <v>Dustin Taylor</v>
      </c>
    </row>
    <row r="45" spans="1:10" ht="20.45" customHeight="1" x14ac:dyDescent="0.2">
      <c r="A45" s="5" t="s">
        <v>23</v>
      </c>
      <c r="B45" s="1">
        <v>8</v>
      </c>
      <c r="C45" s="1">
        <v>8.4</v>
      </c>
      <c r="D45" s="2" t="s">
        <v>2</v>
      </c>
      <c r="E45" s="2" t="s">
        <v>0</v>
      </c>
      <c r="F45" s="24" t="s">
        <v>69</v>
      </c>
      <c r="G45" s="24" t="s">
        <v>91</v>
      </c>
      <c r="H45" s="2" t="str">
        <f t="shared" si="1"/>
        <v>Kholby Martin</v>
      </c>
      <c r="I45" s="2"/>
      <c r="J45" s="2"/>
    </row>
    <row r="46" spans="1:10" ht="20.45" customHeight="1" x14ac:dyDescent="0.2">
      <c r="A46" s="5" t="s">
        <v>24</v>
      </c>
      <c r="B46" s="1">
        <v>8</v>
      </c>
      <c r="C46" s="1">
        <v>8.5</v>
      </c>
      <c r="D46" s="2" t="s">
        <v>4</v>
      </c>
      <c r="E46" s="2" t="s">
        <v>0</v>
      </c>
      <c r="F46" s="24" t="s">
        <v>184</v>
      </c>
      <c r="G46" s="24" t="s">
        <v>185</v>
      </c>
      <c r="H46" s="2" t="str">
        <f t="shared" si="1"/>
        <v>Hunter Litchfield</v>
      </c>
      <c r="I46" s="2"/>
      <c r="J46" s="2"/>
    </row>
    <row r="47" spans="1:10" ht="20.45" customHeight="1" x14ac:dyDescent="0.2">
      <c r="A47" s="5" t="s">
        <v>25</v>
      </c>
      <c r="B47" s="1">
        <v>8</v>
      </c>
      <c r="C47" s="1">
        <v>8.6</v>
      </c>
      <c r="D47" s="2" t="s">
        <v>6</v>
      </c>
      <c r="E47" s="2" t="s">
        <v>0</v>
      </c>
      <c r="F47" s="24" t="s">
        <v>85</v>
      </c>
      <c r="G47" s="24" t="s">
        <v>151</v>
      </c>
      <c r="H47" s="2" t="str">
        <f t="shared" si="1"/>
        <v>Randy Coomer</v>
      </c>
      <c r="I47" s="2"/>
      <c r="J47" s="2"/>
    </row>
    <row r="48" spans="1:10" ht="20.45" customHeight="1" x14ac:dyDescent="0.2">
      <c r="A48" s="5" t="s">
        <v>1</v>
      </c>
      <c r="B48" s="1">
        <v>9</v>
      </c>
      <c r="C48" s="1">
        <v>9.1</v>
      </c>
      <c r="D48" s="2" t="s">
        <v>1</v>
      </c>
      <c r="E48" s="2" t="s">
        <v>14</v>
      </c>
      <c r="F48" s="23" t="s">
        <v>77</v>
      </c>
      <c r="G48" s="23" t="s">
        <v>81</v>
      </c>
      <c r="H48" s="2" t="str">
        <f t="shared" si="1"/>
        <v>John Bottcher</v>
      </c>
    </row>
    <row r="49" spans="1:8" ht="20.45" customHeight="1" x14ac:dyDescent="0.2">
      <c r="A49" s="5" t="s">
        <v>3</v>
      </c>
      <c r="B49" s="1">
        <v>9</v>
      </c>
      <c r="C49" s="1">
        <v>9.1999999999999993</v>
      </c>
      <c r="D49" s="2" t="s">
        <v>3</v>
      </c>
      <c r="E49" s="2" t="s">
        <v>14</v>
      </c>
      <c r="F49" s="24" t="s">
        <v>198</v>
      </c>
      <c r="G49" s="24" t="s">
        <v>199</v>
      </c>
      <c r="H49" s="2" t="str">
        <f t="shared" si="1"/>
        <v>Ron Ottinger</v>
      </c>
    </row>
    <row r="50" spans="1:8" ht="20.45" customHeight="1" x14ac:dyDescent="0.2">
      <c r="A50" s="5" t="s">
        <v>5</v>
      </c>
      <c r="B50" s="1">
        <v>9</v>
      </c>
      <c r="C50" s="1">
        <v>9.3000000000000007</v>
      </c>
      <c r="D50" s="2" t="s">
        <v>5</v>
      </c>
      <c r="E50" s="2" t="s">
        <v>14</v>
      </c>
      <c r="F50" s="23" t="s">
        <v>200</v>
      </c>
      <c r="G50" s="23" t="s">
        <v>80</v>
      </c>
      <c r="H50" s="2" t="str">
        <f t="shared" si="1"/>
        <v>Peter Rieder</v>
      </c>
    </row>
    <row r="51" spans="1:8" ht="20.45" customHeight="1" x14ac:dyDescent="0.2">
      <c r="A51" s="5" t="s">
        <v>23</v>
      </c>
      <c r="B51" s="1">
        <v>9</v>
      </c>
      <c r="C51" s="1">
        <v>9.4</v>
      </c>
      <c r="D51" s="2" t="s">
        <v>2</v>
      </c>
      <c r="E51" s="2" t="s">
        <v>14</v>
      </c>
      <c r="F51" s="24" t="s">
        <v>86</v>
      </c>
      <c r="G51" s="24" t="s">
        <v>87</v>
      </c>
      <c r="H51" s="2" t="str">
        <f t="shared" si="1"/>
        <v>Juan Hernandez</v>
      </c>
    </row>
    <row r="52" spans="1:8" ht="20.45" customHeight="1" x14ac:dyDescent="0.2">
      <c r="A52" s="5" t="s">
        <v>24</v>
      </c>
      <c r="B52" s="1">
        <v>9</v>
      </c>
      <c r="C52" s="1">
        <v>9.5</v>
      </c>
      <c r="D52" s="2" t="s">
        <v>4</v>
      </c>
      <c r="E52" s="2" t="s">
        <v>14</v>
      </c>
      <c r="F52" s="23" t="s">
        <v>85</v>
      </c>
      <c r="G52" s="23" t="s">
        <v>201</v>
      </c>
      <c r="H52" s="2" t="str">
        <f t="shared" si="1"/>
        <v>Randy Gossell</v>
      </c>
    </row>
    <row r="53" spans="1:8" ht="20.45" customHeight="1" x14ac:dyDescent="0.2">
      <c r="A53" s="5" t="s">
        <v>25</v>
      </c>
      <c r="B53" s="1">
        <v>9</v>
      </c>
      <c r="C53" s="1">
        <v>9.6</v>
      </c>
      <c r="D53" s="2" t="s">
        <v>6</v>
      </c>
      <c r="E53" s="2" t="s">
        <v>14</v>
      </c>
      <c r="F53" s="23" t="s">
        <v>202</v>
      </c>
      <c r="G53" s="47" t="s">
        <v>203</v>
      </c>
      <c r="H53" s="2" t="str">
        <f t="shared" si="1"/>
        <v>Don Weinress</v>
      </c>
    </row>
    <row r="54" spans="1:8" ht="20.45" customHeight="1" x14ac:dyDescent="0.2">
      <c r="A54" s="5" t="s">
        <v>1</v>
      </c>
      <c r="B54" s="1">
        <v>10</v>
      </c>
      <c r="C54" s="1">
        <v>10.1</v>
      </c>
      <c r="D54" s="2" t="s">
        <v>1</v>
      </c>
      <c r="E54" s="2" t="s">
        <v>15</v>
      </c>
      <c r="F54" s="32" t="s">
        <v>78</v>
      </c>
      <c r="G54" s="32" t="s">
        <v>82</v>
      </c>
      <c r="H54" s="2" t="str">
        <f t="shared" si="1"/>
        <v>Tom Lindsay</v>
      </c>
    </row>
    <row r="55" spans="1:8" ht="20.45" customHeight="1" x14ac:dyDescent="0.2">
      <c r="A55" s="5" t="s">
        <v>3</v>
      </c>
      <c r="B55" s="1">
        <v>10</v>
      </c>
      <c r="C55" s="1">
        <v>10.199999999999999</v>
      </c>
      <c r="D55" s="2" t="s">
        <v>3</v>
      </c>
      <c r="E55" s="2" t="s">
        <v>15</v>
      </c>
      <c r="F55" s="32" t="s">
        <v>53</v>
      </c>
      <c r="G55" s="32" t="s">
        <v>153</v>
      </c>
      <c r="H55" s="2" t="str">
        <f t="shared" si="1"/>
        <v>Jeff Perterson</v>
      </c>
    </row>
    <row r="56" spans="1:8" ht="20.45" customHeight="1" x14ac:dyDescent="0.2">
      <c r="A56" s="5" t="s">
        <v>5</v>
      </c>
      <c r="B56" s="1">
        <v>10</v>
      </c>
      <c r="C56" s="1">
        <v>10.3</v>
      </c>
      <c r="D56" s="2" t="s">
        <v>5</v>
      </c>
      <c r="E56" s="2" t="s">
        <v>15</v>
      </c>
      <c r="F56" s="32" t="s">
        <v>77</v>
      </c>
      <c r="G56" s="32" t="s">
        <v>154</v>
      </c>
      <c r="H56" s="2" t="str">
        <f t="shared" si="1"/>
        <v>John Southy</v>
      </c>
    </row>
    <row r="57" spans="1:8" ht="20.45" customHeight="1" x14ac:dyDescent="0.2">
      <c r="A57" s="5" t="s">
        <v>23</v>
      </c>
      <c r="B57" s="1">
        <v>10</v>
      </c>
      <c r="C57" s="1">
        <v>10.4</v>
      </c>
      <c r="D57" s="2" t="s">
        <v>2</v>
      </c>
      <c r="E57" s="2" t="s">
        <v>15</v>
      </c>
      <c r="F57" s="32" t="s">
        <v>83</v>
      </c>
      <c r="G57" s="32" t="s">
        <v>84</v>
      </c>
      <c r="H57" s="2" t="str">
        <f t="shared" si="1"/>
        <v>Mark Wagle</v>
      </c>
    </row>
    <row r="58" spans="1:8" ht="20.45" customHeight="1" x14ac:dyDescent="0.2">
      <c r="A58" s="5" t="s">
        <v>24</v>
      </c>
      <c r="B58" s="1">
        <v>10</v>
      </c>
      <c r="C58" s="1">
        <v>10.5</v>
      </c>
      <c r="D58" s="2" t="s">
        <v>4</v>
      </c>
      <c r="E58" s="2" t="s">
        <v>15</v>
      </c>
      <c r="F58" s="32" t="s">
        <v>79</v>
      </c>
      <c r="G58" s="32" t="s">
        <v>94</v>
      </c>
      <c r="H58" s="2" t="str">
        <f t="shared" si="1"/>
        <v>Eric Miller</v>
      </c>
    </row>
    <row r="59" spans="1:8" ht="20.45" customHeight="1" x14ac:dyDescent="0.2">
      <c r="A59" s="5" t="s">
        <v>25</v>
      </c>
      <c r="B59" s="1">
        <v>10</v>
      </c>
      <c r="C59" s="1">
        <v>10.6</v>
      </c>
      <c r="D59" s="2" t="s">
        <v>6</v>
      </c>
      <c r="E59" s="2" t="s">
        <v>15</v>
      </c>
      <c r="F59" s="32" t="s">
        <v>67</v>
      </c>
      <c r="G59" s="32" t="s">
        <v>155</v>
      </c>
      <c r="H59" s="2" t="str">
        <f t="shared" si="1"/>
        <v>Dave Krulac</v>
      </c>
    </row>
    <row r="60" spans="1:8" ht="20.45" customHeight="1" x14ac:dyDescent="0.2">
      <c r="A60" s="5" t="s">
        <v>1</v>
      </c>
      <c r="B60" s="1">
        <v>11</v>
      </c>
      <c r="C60" s="1">
        <v>11.1</v>
      </c>
      <c r="D60" s="2" t="s">
        <v>1</v>
      </c>
      <c r="E60" s="2" t="s">
        <v>129</v>
      </c>
      <c r="F60" s="23" t="s">
        <v>48</v>
      </c>
      <c r="G60" s="23" t="s">
        <v>169</v>
      </c>
      <c r="H60" s="2" t="str">
        <f t="shared" si="1"/>
        <v>Steve Tatum</v>
      </c>
    </row>
    <row r="61" spans="1:8" ht="20.45" customHeight="1" x14ac:dyDescent="0.2">
      <c r="A61" s="5" t="s">
        <v>3</v>
      </c>
      <c r="B61" s="1">
        <v>11</v>
      </c>
      <c r="C61" s="1">
        <v>11.2</v>
      </c>
      <c r="D61" s="2" t="s">
        <v>3</v>
      </c>
      <c r="E61" s="2" t="s">
        <v>129</v>
      </c>
      <c r="F61" s="23" t="s">
        <v>78</v>
      </c>
      <c r="G61" s="23" t="s">
        <v>62</v>
      </c>
      <c r="H61" s="2" t="str">
        <f t="shared" si="1"/>
        <v>Tom Anderson</v>
      </c>
    </row>
    <row r="62" spans="1:8" ht="20.45" customHeight="1" x14ac:dyDescent="0.2">
      <c r="A62" s="5" t="s">
        <v>5</v>
      </c>
      <c r="B62" s="1">
        <v>11</v>
      </c>
      <c r="C62" s="1">
        <v>11.3</v>
      </c>
      <c r="D62" s="2" t="s">
        <v>5</v>
      </c>
      <c r="E62" s="2" t="s">
        <v>129</v>
      </c>
      <c r="F62" s="23" t="s">
        <v>167</v>
      </c>
      <c r="G62" s="23" t="s">
        <v>168</v>
      </c>
      <c r="H62" s="2" t="str">
        <f t="shared" si="1"/>
        <v>Bob Milanic</v>
      </c>
    </row>
    <row r="63" spans="1:8" ht="20.45" customHeight="1" x14ac:dyDescent="0.2">
      <c r="A63" s="5" t="s">
        <v>23</v>
      </c>
      <c r="B63" s="1">
        <v>11</v>
      </c>
      <c r="C63" s="1">
        <v>11.4</v>
      </c>
      <c r="D63" s="2" t="s">
        <v>2</v>
      </c>
      <c r="E63" s="2" t="s">
        <v>129</v>
      </c>
      <c r="F63" s="23" t="s">
        <v>147</v>
      </c>
      <c r="G63" s="23" t="s">
        <v>136</v>
      </c>
      <c r="H63" s="2" t="str">
        <f t="shared" si="1"/>
        <v>Ryan Petersen</v>
      </c>
    </row>
    <row r="64" spans="1:8" ht="20.45" customHeight="1" x14ac:dyDescent="0.2">
      <c r="A64" s="5" t="s">
        <v>24</v>
      </c>
      <c r="B64" s="1">
        <v>11</v>
      </c>
      <c r="C64" s="1">
        <v>11.5</v>
      </c>
      <c r="D64" s="2" t="s">
        <v>4</v>
      </c>
      <c r="E64" s="2" t="s">
        <v>129</v>
      </c>
      <c r="F64" s="23" t="s">
        <v>170</v>
      </c>
      <c r="G64" s="23" t="s">
        <v>171</v>
      </c>
      <c r="H64" s="2" t="str">
        <f t="shared" si="1"/>
        <v>Shawn Gravely</v>
      </c>
    </row>
    <row r="65" spans="1:8" ht="20.45" customHeight="1" x14ac:dyDescent="0.2">
      <c r="A65" s="5" t="s">
        <v>25</v>
      </c>
      <c r="B65" s="1">
        <v>11</v>
      </c>
      <c r="C65" s="1">
        <v>11.6</v>
      </c>
      <c r="D65" s="2" t="s">
        <v>6</v>
      </c>
      <c r="E65" s="2" t="s">
        <v>129</v>
      </c>
      <c r="F65" s="24" t="s">
        <v>78</v>
      </c>
      <c r="G65" s="24" t="s">
        <v>172</v>
      </c>
      <c r="H65" s="2" t="str">
        <f t="shared" si="1"/>
        <v>Tom Dorothy</v>
      </c>
    </row>
    <row r="66" spans="1:8" ht="20.45" customHeight="1" x14ac:dyDescent="0.2">
      <c r="A66" s="5" t="s">
        <v>1</v>
      </c>
      <c r="B66" s="1">
        <v>12</v>
      </c>
      <c r="C66" s="2">
        <v>12.1</v>
      </c>
      <c r="D66" s="2" t="s">
        <v>1</v>
      </c>
      <c r="E66" s="2" t="s">
        <v>7</v>
      </c>
      <c r="F66" s="23" t="s">
        <v>64</v>
      </c>
      <c r="G66" s="23" t="s">
        <v>105</v>
      </c>
      <c r="H66" s="2" t="str">
        <f>CONCATENATE(F66," ",G66)</f>
        <v>Justin Parrott (Board)</v>
      </c>
    </row>
    <row r="67" spans="1:8" ht="20.45" customHeight="1" x14ac:dyDescent="0.2">
      <c r="A67" s="5" t="s">
        <v>3</v>
      </c>
      <c r="B67" s="1">
        <v>12</v>
      </c>
      <c r="C67" s="2">
        <v>12.2</v>
      </c>
      <c r="D67" s="2" t="s">
        <v>3</v>
      </c>
      <c r="E67" s="2" t="s">
        <v>7</v>
      </c>
      <c r="F67" s="23" t="s">
        <v>65</v>
      </c>
      <c r="G67" s="23" t="s">
        <v>66</v>
      </c>
      <c r="H67" s="2" t="str">
        <f>CONCATENATE(F67," ",G67)</f>
        <v>Daniel Weikle</v>
      </c>
    </row>
    <row r="68" spans="1:8" ht="20.45" customHeight="1" x14ac:dyDescent="0.2">
      <c r="A68" s="5" t="s">
        <v>5</v>
      </c>
      <c r="B68" s="1">
        <v>12</v>
      </c>
      <c r="C68" s="2">
        <v>12.3</v>
      </c>
      <c r="D68" s="2" t="s">
        <v>5</v>
      </c>
      <c r="E68" s="2" t="s">
        <v>7</v>
      </c>
      <c r="F68" s="23" t="s">
        <v>152</v>
      </c>
      <c r="G68" s="23" t="s">
        <v>56</v>
      </c>
      <c r="H68" s="2" t="str">
        <f>CONCATENATE(F68," ",G68)</f>
        <v>Clay Reeves</v>
      </c>
    </row>
    <row r="69" spans="1:8" ht="20.45" customHeight="1" x14ac:dyDescent="0.2">
      <c r="A69" s="5" t="s">
        <v>23</v>
      </c>
      <c r="B69" s="1">
        <v>12</v>
      </c>
      <c r="C69" s="2">
        <v>12.4</v>
      </c>
      <c r="D69" s="2" t="s">
        <v>2</v>
      </c>
      <c r="E69" s="2" t="s">
        <v>7</v>
      </c>
      <c r="F69" s="23" t="s">
        <v>67</v>
      </c>
      <c r="G69" s="23" t="s">
        <v>68</v>
      </c>
      <c r="H69" s="2" t="str">
        <f>CONCATENATE(F69," ",G69)</f>
        <v>Dave Whalen</v>
      </c>
    </row>
    <row r="70" spans="1:8" ht="20.45" customHeight="1" x14ac:dyDescent="0.2">
      <c r="A70" s="5" t="s">
        <v>24</v>
      </c>
      <c r="B70" s="1">
        <v>12</v>
      </c>
      <c r="C70" s="2">
        <v>12.5</v>
      </c>
      <c r="D70" s="2" t="s">
        <v>4</v>
      </c>
      <c r="E70" s="2" t="s">
        <v>7</v>
      </c>
      <c r="F70" s="23" t="s">
        <v>49</v>
      </c>
      <c r="G70" s="23" t="s">
        <v>183</v>
      </c>
      <c r="H70" s="2" t="str">
        <f t="shared" ref="H70:H71" si="2">CONCATENATE(F70," ",G70)</f>
        <v>Tim Rider</v>
      </c>
    </row>
    <row r="71" spans="1:8" ht="20.45" customHeight="1" x14ac:dyDescent="0.2">
      <c r="A71" s="5" t="s">
        <v>25</v>
      </c>
      <c r="B71" s="1">
        <v>12</v>
      </c>
      <c r="C71" s="2">
        <v>12.6</v>
      </c>
      <c r="D71" s="2" t="s">
        <v>6</v>
      </c>
      <c r="E71" s="2" t="s">
        <v>7</v>
      </c>
      <c r="F71" s="24" t="s">
        <v>181</v>
      </c>
      <c r="G71" s="24" t="s">
        <v>182</v>
      </c>
      <c r="H71" s="2" t="str">
        <f t="shared" si="2"/>
        <v>Brad Forbes</v>
      </c>
    </row>
    <row r="72" spans="1:8" ht="20.45" customHeight="1" x14ac:dyDescent="0.2">
      <c r="A72" s="1"/>
      <c r="B72" s="1">
        <v>13</v>
      </c>
      <c r="C72" s="2">
        <v>13.1</v>
      </c>
      <c r="D72" s="2" t="s">
        <v>1</v>
      </c>
      <c r="E72" s="2" t="s">
        <v>156</v>
      </c>
      <c r="F72" s="32" t="s">
        <v>99</v>
      </c>
      <c r="G72" s="32" t="s">
        <v>157</v>
      </c>
      <c r="H72" s="2" t="str">
        <f t="shared" ref="H72:H77" si="3">CONCATENATE(F72," ",G72)</f>
        <v>Matthew Griggs</v>
      </c>
    </row>
    <row r="73" spans="1:8" ht="20.45" customHeight="1" x14ac:dyDescent="0.2">
      <c r="A73" s="1"/>
      <c r="B73" s="1">
        <v>13</v>
      </c>
      <c r="C73" s="1">
        <v>13.2</v>
      </c>
      <c r="D73" s="2" t="s">
        <v>3</v>
      </c>
      <c r="E73" s="2" t="s">
        <v>156</v>
      </c>
      <c r="F73" s="33" t="s">
        <v>158</v>
      </c>
      <c r="G73" s="33" t="s">
        <v>159</v>
      </c>
      <c r="H73" s="2" t="str">
        <f t="shared" si="3"/>
        <v>Bill Price</v>
      </c>
    </row>
    <row r="74" spans="1:8" ht="20.45" customHeight="1" x14ac:dyDescent="0.2">
      <c r="A74" s="1"/>
      <c r="B74" s="1">
        <v>13</v>
      </c>
      <c r="C74" s="2">
        <v>13.3</v>
      </c>
      <c r="D74" s="2" t="s">
        <v>5</v>
      </c>
      <c r="E74" s="2" t="s">
        <v>156</v>
      </c>
      <c r="F74" s="33" t="s">
        <v>78</v>
      </c>
      <c r="G74" s="33" t="s">
        <v>160</v>
      </c>
      <c r="H74" s="2" t="str">
        <f t="shared" si="3"/>
        <v>Tom Sloan</v>
      </c>
    </row>
    <row r="75" spans="1:8" ht="20.45" customHeight="1" x14ac:dyDescent="0.2">
      <c r="A75" s="1"/>
      <c r="B75" s="1">
        <v>13</v>
      </c>
      <c r="C75" s="1">
        <v>13.4</v>
      </c>
      <c r="D75" s="2" t="s">
        <v>2</v>
      </c>
      <c r="E75" s="2" t="s">
        <v>156</v>
      </c>
      <c r="F75" s="33" t="s">
        <v>161</v>
      </c>
      <c r="G75" s="33" t="s">
        <v>162</v>
      </c>
      <c r="H75" s="2" t="str">
        <f t="shared" si="3"/>
        <v>Kevin Robertson</v>
      </c>
    </row>
    <row r="76" spans="1:8" ht="20.45" customHeight="1" x14ac:dyDescent="0.2">
      <c r="A76" s="1"/>
      <c r="B76" s="1">
        <v>13</v>
      </c>
      <c r="C76" s="2">
        <v>13.5</v>
      </c>
      <c r="D76" s="2" t="s">
        <v>4</v>
      </c>
      <c r="E76" s="2" t="s">
        <v>156</v>
      </c>
      <c r="F76" s="33" t="s">
        <v>119</v>
      </c>
      <c r="G76" s="33" t="s">
        <v>163</v>
      </c>
      <c r="H76" s="2" t="str">
        <f t="shared" si="3"/>
        <v>Donnie Slone</v>
      </c>
    </row>
    <row r="77" spans="1:8" ht="20.45" customHeight="1" x14ac:dyDescent="0.2">
      <c r="A77" s="1"/>
      <c r="B77" s="1">
        <v>13</v>
      </c>
      <c r="C77" s="1">
        <v>13.6</v>
      </c>
      <c r="D77" s="2" t="s">
        <v>6</v>
      </c>
      <c r="E77" s="2" t="s">
        <v>156</v>
      </c>
      <c r="F77" s="33" t="s">
        <v>83</v>
      </c>
      <c r="G77" s="33" t="s">
        <v>164</v>
      </c>
      <c r="H77" s="2" t="str">
        <f t="shared" si="3"/>
        <v>Mark Yates</v>
      </c>
    </row>
    <row r="78" spans="1:8" ht="20.4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20.4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20.4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20.4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20.4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20.4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20.4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20.4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20.4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20.4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20.4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20.4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20.4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20.4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20.4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20.4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20.4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20.4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20.4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20.4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20.4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20.4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20.4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20.4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20.4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20.4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20.4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20.4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20.4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20.4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20.4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20.4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20.4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20.4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20.4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20.4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20.4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20.4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20.4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20.4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20.4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20.4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20.4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20.4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20.4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20.4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20.4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20.4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20.4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20.4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20.4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20.4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20.4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20.4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20.4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20.4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20.4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20.4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20.4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20.4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20.4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20.4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20.4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20.4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20.4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20.4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20.4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20.4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20.4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20.4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20.4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20.4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20.4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20.4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20.4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20.4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20.4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20.4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20.4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20.4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20.4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20.4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20.4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20.4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20.4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20.4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20.4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20.4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20.4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20.4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20.4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20.4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20.4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20.4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20.4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20.4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20.4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20.4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20.4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20.4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20.4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20.4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20.4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20.4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20.4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20.4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20.4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20.4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20.4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20.4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20.4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20.4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20.4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20.4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20.4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20.4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20.4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20.4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20.4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20.4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20.4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20.4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20.4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20.4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20.4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20.4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20.4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20.4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20.4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20.4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20.4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20.4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20.4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20.4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20.4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20.4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20.4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20.4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20.4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20.4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20.4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20.4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20.4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20.4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20.4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20.4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20.4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20.4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20.4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20.4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20.4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20.4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20.4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20.4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20.4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20.4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20.4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20.4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20.4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20.4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20.4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20.4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20.4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20.4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20.4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20.4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20.4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20.4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20.4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20.4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20.4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20.4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20.4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20.4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20.4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20.4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20.4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20.4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20.4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20.4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20.4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20.4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20.4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20.4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20.4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20.4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20.4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20.4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20.4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20.4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20.4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20.4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20.4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20.4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20.4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20.4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20.4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20.4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20.4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20.4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20.4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20.4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20.4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20.4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20.4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20.4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20.4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20.4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20.4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20.4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20.4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20.4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20.4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20.4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20.4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20.4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20.4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20.4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20.4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20.4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20.4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20.4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20.4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20.4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20.4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20.4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20.4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20.4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20.4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20.4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20.4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20.4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20.4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20.4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20.4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20.4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20.4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20.4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20.4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20.4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20.4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20.4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20.4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20.4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20.4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20.4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20.4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20.4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20.4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20.4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20.4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20.4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20.4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20.4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20.4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20.4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20.4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20.4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20.4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20.4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20.4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20.4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20.4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20.4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20.4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20.4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20.4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20.4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20.4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20.4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20.4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20.4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20.4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20.4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20.4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20.4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20.4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20.4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20.4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20.4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20.4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20.4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20.4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20.4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20.4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20.4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20.4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20.4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20.4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20.4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20.4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20.4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20.4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20.4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20.4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20.4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20.4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20.4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20.4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20.4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20.4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20.4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20.4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20.4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8" customHeight="1" x14ac:dyDescent="0.2">
      <c r="A382" s="1"/>
      <c r="B382" s="1"/>
      <c r="C382" s="2"/>
      <c r="D382" s="2"/>
      <c r="E382" s="2"/>
      <c r="F382" s="2"/>
      <c r="G382" s="2"/>
      <c r="H382" s="2"/>
    </row>
    <row r="383" spans="1:8" ht="18" customHeight="1" x14ac:dyDescent="0.2">
      <c r="A383" s="1"/>
      <c r="B383" s="1"/>
      <c r="C383" s="2"/>
      <c r="D383" s="2"/>
      <c r="E383" s="2"/>
      <c r="F383" s="2"/>
      <c r="G383" s="2"/>
      <c r="H383" s="2"/>
    </row>
  </sheetData>
  <sortState xmlns:xlrd2="http://schemas.microsoft.com/office/spreadsheetml/2017/richdata2" ref="A2:H99">
    <sortCondition ref="C2:C99"/>
  </sortState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E51"/>
  <sheetViews>
    <sheetView topLeftCell="A2" workbookViewId="0">
      <selection activeCell="R7" sqref="R7"/>
    </sheetView>
  </sheetViews>
  <sheetFormatPr defaultRowHeight="15" x14ac:dyDescent="0.2"/>
  <cols>
    <col min="1" max="1" width="1.296875" customWidth="1"/>
    <col min="2" max="2" width="6.59765625" customWidth="1"/>
    <col min="3" max="3" width="8" customWidth="1"/>
    <col min="4" max="5" width="9.59765625" customWidth="1"/>
    <col min="6" max="8" width="8" customWidth="1"/>
    <col min="9" max="9" width="1.5" customWidth="1"/>
    <col min="10" max="10" width="3.796875" customWidth="1"/>
    <col min="11" max="24" width="2.8984375" customWidth="1"/>
    <col min="25" max="27" width="5.19921875" customWidth="1"/>
    <col min="28" max="30" width="2.8984375" customWidth="1"/>
    <col min="31" max="31" width="4.796875" customWidth="1"/>
    <col min="32" max="45" width="2.8984375" customWidth="1"/>
  </cols>
  <sheetData>
    <row r="2" spans="2:31" ht="30" x14ac:dyDescent="0.2">
      <c r="J2" s="6" t="s">
        <v>39</v>
      </c>
      <c r="K2" s="13" t="s">
        <v>40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2:31" ht="30" x14ac:dyDescent="0.2">
      <c r="J3" s="6" t="s">
        <v>41</v>
      </c>
      <c r="K3" s="13" t="s">
        <v>42</v>
      </c>
      <c r="Y3" s="13" t="s">
        <v>43</v>
      </c>
    </row>
    <row r="4" spans="2:31" x14ac:dyDescent="0.2">
      <c r="C4">
        <v>1</v>
      </c>
      <c r="D4">
        <v>2</v>
      </c>
      <c r="E4">
        <v>3</v>
      </c>
      <c r="F4">
        <v>4</v>
      </c>
      <c r="G4">
        <v>5</v>
      </c>
      <c r="H4">
        <v>6</v>
      </c>
    </row>
    <row r="5" spans="2:31" x14ac:dyDescent="0.2">
      <c r="B5">
        <v>1</v>
      </c>
      <c r="C5" s="26">
        <v>12.4</v>
      </c>
      <c r="D5" s="26">
        <v>9.5</v>
      </c>
      <c r="E5" s="26">
        <v>5.6</v>
      </c>
      <c r="F5" s="12"/>
      <c r="G5" s="12"/>
      <c r="H5" s="12"/>
      <c r="J5" s="8">
        <v>1</v>
      </c>
      <c r="K5" s="19">
        <v>2</v>
      </c>
      <c r="L5" s="31">
        <v>3</v>
      </c>
      <c r="M5" s="19">
        <v>4</v>
      </c>
      <c r="N5" s="31">
        <v>5</v>
      </c>
      <c r="O5" s="19">
        <v>6</v>
      </c>
      <c r="P5" s="31">
        <v>7</v>
      </c>
      <c r="Q5" s="25">
        <v>8</v>
      </c>
      <c r="R5" s="31">
        <v>9</v>
      </c>
      <c r="S5" s="31">
        <v>10</v>
      </c>
      <c r="T5" s="29">
        <v>11</v>
      </c>
      <c r="U5" s="31">
        <v>12</v>
      </c>
      <c r="V5" s="19">
        <v>13</v>
      </c>
      <c r="W5" s="19"/>
      <c r="Y5" s="31">
        <v>1.4</v>
      </c>
      <c r="Z5" s="31">
        <v>1.5</v>
      </c>
      <c r="AA5" s="31">
        <v>1.6</v>
      </c>
      <c r="AE5" s="26">
        <v>1.5</v>
      </c>
    </row>
    <row r="6" spans="2:31" x14ac:dyDescent="0.2">
      <c r="B6">
        <v>2</v>
      </c>
      <c r="C6" s="26">
        <v>3.4</v>
      </c>
      <c r="D6" s="26">
        <v>6.5</v>
      </c>
      <c r="E6" s="26">
        <v>12.6</v>
      </c>
      <c r="F6" s="12"/>
      <c r="G6" s="12"/>
      <c r="H6" s="12"/>
      <c r="J6">
        <v>1</v>
      </c>
      <c r="K6" s="8">
        <v>2</v>
      </c>
      <c r="L6" s="31">
        <v>3</v>
      </c>
      <c r="M6" s="19">
        <v>4</v>
      </c>
      <c r="N6" s="31">
        <v>5</v>
      </c>
      <c r="O6" s="31">
        <v>6</v>
      </c>
      <c r="P6" s="19">
        <v>7</v>
      </c>
      <c r="Q6" s="19">
        <v>8</v>
      </c>
      <c r="R6" s="19">
        <v>9</v>
      </c>
      <c r="S6" s="19">
        <v>10</v>
      </c>
      <c r="T6" s="31">
        <v>11</v>
      </c>
      <c r="U6" s="31">
        <v>12</v>
      </c>
      <c r="V6" s="31">
        <v>13</v>
      </c>
      <c r="W6" s="19"/>
      <c r="Y6" s="31">
        <v>2.4</v>
      </c>
      <c r="Z6" s="31">
        <v>2.5</v>
      </c>
      <c r="AA6" s="31">
        <v>2.6</v>
      </c>
      <c r="AE6" s="27">
        <v>2.5</v>
      </c>
    </row>
    <row r="7" spans="2:31" x14ac:dyDescent="0.2">
      <c r="B7">
        <v>3</v>
      </c>
      <c r="C7" s="26">
        <v>1.4</v>
      </c>
      <c r="D7" s="26">
        <v>10.5</v>
      </c>
      <c r="E7" s="26">
        <v>8.6</v>
      </c>
      <c r="F7" s="12"/>
      <c r="G7" s="12"/>
      <c r="H7" s="12"/>
      <c r="J7" s="31">
        <v>1</v>
      </c>
      <c r="K7" s="31">
        <v>2</v>
      </c>
      <c r="L7" s="8">
        <v>3</v>
      </c>
      <c r="M7" s="19">
        <v>4</v>
      </c>
      <c r="N7" s="30">
        <v>5</v>
      </c>
      <c r="O7" s="31">
        <v>6</v>
      </c>
      <c r="P7" s="19">
        <v>7</v>
      </c>
      <c r="Q7" s="28">
        <v>8</v>
      </c>
      <c r="R7" s="19">
        <v>9</v>
      </c>
      <c r="S7" s="31">
        <v>10</v>
      </c>
      <c r="T7" s="19">
        <v>11</v>
      </c>
      <c r="U7" s="31">
        <v>12</v>
      </c>
      <c r="V7" s="19">
        <v>13</v>
      </c>
      <c r="W7" s="19"/>
      <c r="Y7" s="31">
        <v>3.4</v>
      </c>
      <c r="Z7" s="31">
        <v>3.5</v>
      </c>
      <c r="AA7" s="31">
        <v>3.6</v>
      </c>
      <c r="AE7" s="26">
        <v>3.5</v>
      </c>
    </row>
    <row r="8" spans="2:31" x14ac:dyDescent="0.2">
      <c r="B8">
        <v>4</v>
      </c>
      <c r="C8" s="26">
        <v>7.4</v>
      </c>
      <c r="D8" s="26">
        <v>11.5</v>
      </c>
      <c r="E8" s="18"/>
      <c r="F8" s="12"/>
      <c r="G8" s="12"/>
      <c r="H8" s="18"/>
      <c r="J8" s="19">
        <v>1</v>
      </c>
      <c r="K8" s="19">
        <v>2</v>
      </c>
      <c r="L8" s="19">
        <v>3</v>
      </c>
      <c r="M8" s="8">
        <v>4</v>
      </c>
      <c r="N8">
        <v>5</v>
      </c>
      <c r="O8" s="19">
        <v>6</v>
      </c>
      <c r="P8" s="31">
        <v>7</v>
      </c>
      <c r="Q8" s="31">
        <v>8</v>
      </c>
      <c r="R8" s="31">
        <v>9</v>
      </c>
      <c r="S8" s="19">
        <v>10</v>
      </c>
      <c r="T8" s="31">
        <v>11</v>
      </c>
      <c r="U8" s="19">
        <v>12</v>
      </c>
      <c r="V8" s="19">
        <v>13</v>
      </c>
      <c r="W8" s="19"/>
      <c r="Y8" s="31">
        <v>4.4000000000000004</v>
      </c>
      <c r="Z8" s="31">
        <v>4.5</v>
      </c>
      <c r="AA8" s="19"/>
      <c r="AE8" s="26">
        <v>4.5</v>
      </c>
    </row>
    <row r="9" spans="2:31" x14ac:dyDescent="0.2">
      <c r="B9">
        <v>5</v>
      </c>
      <c r="C9" s="27">
        <v>8.4</v>
      </c>
      <c r="D9" s="27">
        <v>2.5</v>
      </c>
      <c r="E9" s="27">
        <v>10.6</v>
      </c>
      <c r="F9" s="12"/>
      <c r="G9" s="12"/>
      <c r="H9" s="12"/>
      <c r="J9" s="31">
        <v>1</v>
      </c>
      <c r="K9" s="31">
        <v>2</v>
      </c>
      <c r="L9" s="30">
        <v>3</v>
      </c>
      <c r="M9">
        <v>4</v>
      </c>
      <c r="N9" s="8">
        <v>5</v>
      </c>
      <c r="O9" s="31">
        <v>6</v>
      </c>
      <c r="P9" s="19">
        <v>7</v>
      </c>
      <c r="Q9" s="31">
        <v>8</v>
      </c>
      <c r="R9" s="19">
        <v>9</v>
      </c>
      <c r="S9" s="31">
        <v>10</v>
      </c>
      <c r="T9" s="19">
        <v>11</v>
      </c>
      <c r="U9" s="19">
        <v>12</v>
      </c>
      <c r="V9" s="31">
        <v>13</v>
      </c>
      <c r="W9" s="19"/>
      <c r="Y9" s="31">
        <v>5.4</v>
      </c>
      <c r="Z9" s="31">
        <v>5.5</v>
      </c>
      <c r="AA9" s="31">
        <v>5.6</v>
      </c>
      <c r="AE9" s="27">
        <v>5.5</v>
      </c>
    </row>
    <row r="10" spans="2:31" x14ac:dyDescent="0.2">
      <c r="B10">
        <v>6</v>
      </c>
      <c r="C10" s="26">
        <v>5.4</v>
      </c>
      <c r="D10" s="26">
        <v>3.5</v>
      </c>
      <c r="E10" s="26">
        <v>13.6</v>
      </c>
      <c r="F10" s="12"/>
      <c r="G10" s="12"/>
      <c r="H10" s="12"/>
      <c r="J10" s="19">
        <v>1</v>
      </c>
      <c r="K10" s="31">
        <v>2</v>
      </c>
      <c r="L10" s="31">
        <v>3</v>
      </c>
      <c r="M10" s="19">
        <v>4</v>
      </c>
      <c r="N10" s="31">
        <v>5</v>
      </c>
      <c r="O10" s="8">
        <v>6</v>
      </c>
      <c r="P10" s="19">
        <v>7</v>
      </c>
      <c r="Q10" s="19">
        <v>8</v>
      </c>
      <c r="R10" s="31">
        <v>9</v>
      </c>
      <c r="S10" s="19">
        <v>10</v>
      </c>
      <c r="T10" s="31">
        <v>11</v>
      </c>
      <c r="U10" s="19">
        <v>12</v>
      </c>
      <c r="V10" s="31">
        <v>13</v>
      </c>
      <c r="W10" s="19"/>
      <c r="Y10" s="31">
        <v>6.4</v>
      </c>
      <c r="Z10" s="31">
        <v>6.5</v>
      </c>
      <c r="AA10" s="31">
        <v>6.6</v>
      </c>
      <c r="AE10" s="26">
        <v>6.5</v>
      </c>
    </row>
    <row r="11" spans="2:31" x14ac:dyDescent="0.2">
      <c r="B11">
        <v>7</v>
      </c>
      <c r="C11" s="27">
        <v>13.4</v>
      </c>
      <c r="D11" s="27">
        <v>5.5</v>
      </c>
      <c r="E11" s="27">
        <v>1.6</v>
      </c>
      <c r="F11" s="12"/>
      <c r="G11" s="12"/>
      <c r="H11" s="12"/>
      <c r="J11" s="31">
        <v>1</v>
      </c>
      <c r="K11" s="19">
        <v>2</v>
      </c>
      <c r="L11" s="19">
        <v>3</v>
      </c>
      <c r="M11" s="31">
        <v>4</v>
      </c>
      <c r="N11">
        <v>5</v>
      </c>
      <c r="O11" s="19">
        <v>6</v>
      </c>
      <c r="P11" s="8">
        <v>7</v>
      </c>
      <c r="Q11" s="31">
        <v>8</v>
      </c>
      <c r="R11" s="19">
        <v>9</v>
      </c>
      <c r="S11" s="31">
        <v>10</v>
      </c>
      <c r="T11" s="19">
        <v>11</v>
      </c>
      <c r="U11" s="19">
        <v>12</v>
      </c>
      <c r="V11" s="31">
        <v>13</v>
      </c>
      <c r="W11" s="19"/>
      <c r="Y11" s="31">
        <v>7.4</v>
      </c>
      <c r="Z11" s="31">
        <v>7.5</v>
      </c>
      <c r="AA11" s="31">
        <v>7.6</v>
      </c>
      <c r="AE11" s="27">
        <v>7.5</v>
      </c>
    </row>
    <row r="12" spans="2:31" x14ac:dyDescent="0.2">
      <c r="B12">
        <v>8</v>
      </c>
      <c r="C12" s="27">
        <v>4.4000000000000004</v>
      </c>
      <c r="D12" s="27">
        <v>7.5</v>
      </c>
      <c r="E12" s="27">
        <v>9.6</v>
      </c>
      <c r="F12" s="12"/>
      <c r="G12" s="12"/>
      <c r="H12" s="12"/>
      <c r="J12" s="19">
        <v>1</v>
      </c>
      <c r="K12" s="19">
        <v>2</v>
      </c>
      <c r="L12" s="31">
        <v>3</v>
      </c>
      <c r="M12" s="31">
        <v>4</v>
      </c>
      <c r="N12" s="31">
        <v>5</v>
      </c>
      <c r="O12">
        <v>6</v>
      </c>
      <c r="P12" s="31">
        <v>7</v>
      </c>
      <c r="Q12" s="8">
        <v>8</v>
      </c>
      <c r="R12" s="31">
        <v>9</v>
      </c>
      <c r="S12">
        <v>10</v>
      </c>
      <c r="T12" s="19">
        <v>11</v>
      </c>
      <c r="U12" s="19">
        <v>12</v>
      </c>
      <c r="V12" s="31">
        <v>13</v>
      </c>
      <c r="W12" s="19"/>
      <c r="Y12" s="31">
        <v>8.4</v>
      </c>
      <c r="Z12" s="31">
        <v>8.5</v>
      </c>
      <c r="AA12" s="31">
        <v>8.6</v>
      </c>
      <c r="AE12" s="26">
        <v>8.5</v>
      </c>
    </row>
    <row r="13" spans="2:31" x14ac:dyDescent="0.2">
      <c r="B13">
        <v>9</v>
      </c>
      <c r="C13" s="26">
        <v>6.4</v>
      </c>
      <c r="D13" s="26">
        <v>4.5</v>
      </c>
      <c r="E13" s="26">
        <v>11.6</v>
      </c>
      <c r="F13" s="12"/>
      <c r="G13" s="12"/>
      <c r="H13" s="12"/>
      <c r="J13" s="31">
        <v>1</v>
      </c>
      <c r="K13" s="19">
        <v>2</v>
      </c>
      <c r="L13" s="19">
        <v>3</v>
      </c>
      <c r="M13" s="31">
        <v>4</v>
      </c>
      <c r="N13" s="19">
        <v>5</v>
      </c>
      <c r="O13" s="31">
        <v>6</v>
      </c>
      <c r="P13" s="19">
        <v>7</v>
      </c>
      <c r="Q13" s="31">
        <v>8</v>
      </c>
      <c r="R13" s="8">
        <v>9</v>
      </c>
      <c r="S13">
        <v>10</v>
      </c>
      <c r="T13" s="31">
        <v>11</v>
      </c>
      <c r="U13" s="31">
        <v>12</v>
      </c>
      <c r="V13" s="19">
        <v>13</v>
      </c>
      <c r="W13" s="19"/>
      <c r="Y13" s="31">
        <v>9.4</v>
      </c>
      <c r="Z13" s="31">
        <v>9.5</v>
      </c>
      <c r="AA13" s="31">
        <v>9.6</v>
      </c>
      <c r="AE13" s="26">
        <v>9.5</v>
      </c>
    </row>
    <row r="14" spans="2:31" x14ac:dyDescent="0.2">
      <c r="B14">
        <v>10</v>
      </c>
      <c r="C14" s="26">
        <v>11.4</v>
      </c>
      <c r="D14" s="26">
        <v>1.5</v>
      </c>
      <c r="E14" s="26">
        <v>7.6</v>
      </c>
      <c r="F14" s="12"/>
      <c r="G14" s="12"/>
      <c r="H14" s="12"/>
      <c r="J14" s="31">
        <v>1</v>
      </c>
      <c r="K14" s="19">
        <v>2</v>
      </c>
      <c r="L14" s="31">
        <v>3</v>
      </c>
      <c r="M14">
        <v>4</v>
      </c>
      <c r="N14" s="31">
        <v>5</v>
      </c>
      <c r="O14" s="19">
        <v>6</v>
      </c>
      <c r="P14" s="31">
        <v>7</v>
      </c>
      <c r="Q14">
        <v>8</v>
      </c>
      <c r="R14">
        <v>9</v>
      </c>
      <c r="S14" s="8">
        <v>10</v>
      </c>
      <c r="T14" s="31">
        <v>11</v>
      </c>
      <c r="U14">
        <v>12</v>
      </c>
      <c r="V14" s="31">
        <v>13</v>
      </c>
      <c r="W14" s="19"/>
      <c r="Y14" s="31">
        <v>10.4</v>
      </c>
      <c r="Z14" s="31">
        <v>10.5</v>
      </c>
      <c r="AA14" s="31">
        <v>10.6</v>
      </c>
      <c r="AE14" s="26">
        <v>10.5</v>
      </c>
    </row>
    <row r="15" spans="2:31" x14ac:dyDescent="0.2">
      <c r="B15">
        <v>11</v>
      </c>
      <c r="C15" s="27">
        <v>2.4</v>
      </c>
      <c r="D15" s="27">
        <v>12.5</v>
      </c>
      <c r="E15" s="27">
        <v>6.6</v>
      </c>
      <c r="F15" s="12"/>
      <c r="G15" s="12"/>
      <c r="H15" s="12"/>
      <c r="J15" s="30">
        <v>1</v>
      </c>
      <c r="K15" s="31">
        <v>2</v>
      </c>
      <c r="L15" s="19">
        <v>3</v>
      </c>
      <c r="M15" s="31">
        <v>4</v>
      </c>
      <c r="N15" s="19">
        <v>5</v>
      </c>
      <c r="O15" s="31">
        <v>6</v>
      </c>
      <c r="P15">
        <v>7</v>
      </c>
      <c r="Q15">
        <v>8</v>
      </c>
      <c r="R15" s="31">
        <v>9</v>
      </c>
      <c r="S15" s="31">
        <v>10</v>
      </c>
      <c r="T15" s="8">
        <v>11</v>
      </c>
      <c r="U15" s="31">
        <v>12</v>
      </c>
      <c r="V15" s="19">
        <v>13</v>
      </c>
      <c r="W15" s="19"/>
      <c r="Y15" s="31">
        <v>11.4</v>
      </c>
      <c r="Z15" s="31">
        <v>11.5</v>
      </c>
      <c r="AA15" s="31">
        <v>11.6</v>
      </c>
      <c r="AE15" s="26">
        <v>11.5</v>
      </c>
    </row>
    <row r="16" spans="2:31" x14ac:dyDescent="0.2">
      <c r="B16">
        <v>12</v>
      </c>
      <c r="C16" s="26">
        <v>9.4</v>
      </c>
      <c r="D16" s="26">
        <v>13.5</v>
      </c>
      <c r="E16" s="26">
        <v>3.6</v>
      </c>
      <c r="F16" s="12"/>
      <c r="G16" s="12"/>
      <c r="H16" s="12"/>
      <c r="J16" s="31">
        <v>1</v>
      </c>
      <c r="K16" s="31">
        <v>2</v>
      </c>
      <c r="L16" s="31">
        <v>3</v>
      </c>
      <c r="M16" s="19">
        <v>4</v>
      </c>
      <c r="N16" s="19">
        <v>5</v>
      </c>
      <c r="O16" s="19">
        <v>6</v>
      </c>
      <c r="P16">
        <v>7</v>
      </c>
      <c r="Q16" s="19">
        <v>8</v>
      </c>
      <c r="R16" s="31">
        <v>9</v>
      </c>
      <c r="S16">
        <v>10</v>
      </c>
      <c r="T16" s="31">
        <v>11</v>
      </c>
      <c r="U16" s="8">
        <v>12</v>
      </c>
      <c r="V16" s="31">
        <v>13</v>
      </c>
      <c r="W16" s="19"/>
      <c r="Y16" s="28">
        <v>12.4</v>
      </c>
      <c r="Z16" s="31">
        <v>12.5</v>
      </c>
      <c r="AA16" s="31">
        <v>12.6</v>
      </c>
      <c r="AB16" s="31"/>
      <c r="AE16" s="27">
        <v>12.5</v>
      </c>
    </row>
    <row r="17" spans="2:31" x14ac:dyDescent="0.2">
      <c r="B17">
        <v>13</v>
      </c>
      <c r="C17" s="7">
        <v>10.4</v>
      </c>
      <c r="D17" s="26">
        <v>8.5</v>
      </c>
      <c r="E17" s="26">
        <v>2.6</v>
      </c>
      <c r="F17" s="12"/>
      <c r="G17" s="12"/>
      <c r="H17" s="12"/>
      <c r="J17" s="19">
        <v>1</v>
      </c>
      <c r="K17" s="31">
        <v>2</v>
      </c>
      <c r="L17" s="19">
        <v>3</v>
      </c>
      <c r="M17">
        <v>4</v>
      </c>
      <c r="N17" s="31">
        <v>5</v>
      </c>
      <c r="O17" s="31">
        <v>6</v>
      </c>
      <c r="P17" s="31">
        <v>7</v>
      </c>
      <c r="Q17" s="31">
        <v>8</v>
      </c>
      <c r="R17">
        <v>9</v>
      </c>
      <c r="S17" s="31">
        <v>10</v>
      </c>
      <c r="T17" s="19">
        <v>11</v>
      </c>
      <c r="U17" s="31">
        <v>12</v>
      </c>
      <c r="V17" s="8">
        <v>13</v>
      </c>
      <c r="W17" s="8"/>
      <c r="Y17" s="31">
        <v>13.4</v>
      </c>
      <c r="Z17" s="31">
        <v>13.5</v>
      </c>
      <c r="AA17" s="31">
        <v>13.6</v>
      </c>
      <c r="AE17" s="26">
        <v>13.5</v>
      </c>
    </row>
    <row r="18" spans="2:31" x14ac:dyDescent="0.2">
      <c r="C18" s="7"/>
      <c r="D18" s="7"/>
      <c r="E18" s="7"/>
      <c r="F18" s="12"/>
      <c r="G18" s="12"/>
      <c r="H18" s="12"/>
      <c r="J18" s="19"/>
      <c r="K18" s="19"/>
      <c r="P18" s="19"/>
      <c r="Q18" s="19"/>
      <c r="R18" s="19"/>
      <c r="S18" s="19"/>
      <c r="T18" s="19"/>
      <c r="U18" s="19"/>
      <c r="V18" s="8"/>
      <c r="W18" s="8"/>
      <c r="Y18" s="19"/>
      <c r="Z18" s="19"/>
      <c r="AA18" s="19"/>
    </row>
    <row r="19" spans="2:31" x14ac:dyDescent="0.2">
      <c r="C19">
        <f t="shared" ref="C19:H19" si="0">COUNT(C5:C18)</f>
        <v>13</v>
      </c>
      <c r="D19">
        <f t="shared" si="0"/>
        <v>13</v>
      </c>
      <c r="E19">
        <f t="shared" si="0"/>
        <v>12</v>
      </c>
      <c r="F19">
        <f t="shared" si="0"/>
        <v>0</v>
      </c>
      <c r="G19">
        <f t="shared" si="0"/>
        <v>0</v>
      </c>
      <c r="H19">
        <f t="shared" si="0"/>
        <v>0</v>
      </c>
    </row>
    <row r="21" spans="2:31" x14ac:dyDescent="0.2">
      <c r="C21" s="13" t="s">
        <v>45</v>
      </c>
    </row>
    <row r="22" spans="2:31" x14ac:dyDescent="0.2">
      <c r="C22" s="9" t="s">
        <v>26</v>
      </c>
      <c r="D22">
        <f ca="1">RANDBETWEEN(1,13)</f>
        <v>9</v>
      </c>
    </row>
    <row r="23" spans="2:31" ht="30" x14ac:dyDescent="0.2">
      <c r="C23" s="10" t="s">
        <v>27</v>
      </c>
      <c r="D23">
        <f ca="1">RANDBETWEEN(1,12)</f>
        <v>11</v>
      </c>
      <c r="J23" s="6" t="s">
        <v>44</v>
      </c>
    </row>
    <row r="24" spans="2:31" x14ac:dyDescent="0.2">
      <c r="C24" s="10" t="s">
        <v>28</v>
      </c>
      <c r="D24">
        <f ca="1">RANDBETWEEN(1,11)</f>
        <v>6</v>
      </c>
    </row>
    <row r="25" spans="2:31" x14ac:dyDescent="0.2">
      <c r="C25" s="10" t="s">
        <v>29</v>
      </c>
      <c r="D25">
        <f ca="1">RANDBETWEEN(1,10)</f>
        <v>3</v>
      </c>
    </row>
    <row r="26" spans="2:31" x14ac:dyDescent="0.2">
      <c r="C26" s="10" t="s">
        <v>30</v>
      </c>
      <c r="D26">
        <f ca="1">RANDBETWEEN(1,9)</f>
        <v>7</v>
      </c>
    </row>
    <row r="27" spans="2:31" x14ac:dyDescent="0.2">
      <c r="C27" s="10" t="s">
        <v>31</v>
      </c>
      <c r="D27">
        <f ca="1">RANDBETWEEN(1,8)</f>
        <v>3</v>
      </c>
    </row>
    <row r="28" spans="2:31" x14ac:dyDescent="0.2">
      <c r="C28" s="10" t="s">
        <v>32</v>
      </c>
      <c r="D28">
        <f ca="1">RANDBETWEEN(1,7)</f>
        <v>5</v>
      </c>
    </row>
    <row r="29" spans="2:31" x14ac:dyDescent="0.2">
      <c r="C29" s="10" t="s">
        <v>33</v>
      </c>
      <c r="D29">
        <f ca="1">RANDBETWEEN(1,6)</f>
        <v>2</v>
      </c>
    </row>
    <row r="30" spans="2:31" x14ac:dyDescent="0.2">
      <c r="C30" s="10" t="s">
        <v>34</v>
      </c>
      <c r="D30">
        <f ca="1">RANDBETWEEN(1,5)</f>
        <v>1</v>
      </c>
    </row>
    <row r="31" spans="2:31" x14ac:dyDescent="0.2">
      <c r="C31" s="10" t="s">
        <v>35</v>
      </c>
      <c r="D31">
        <f ca="1">RANDBETWEEN(1,4)</f>
        <v>4</v>
      </c>
    </row>
    <row r="32" spans="2:31" x14ac:dyDescent="0.2">
      <c r="C32" s="10" t="s">
        <v>36</v>
      </c>
      <c r="D32">
        <f ca="1">RANDBETWEEN(1,3)</f>
        <v>2</v>
      </c>
    </row>
    <row r="36" spans="3:10" ht="45" x14ac:dyDescent="0.2">
      <c r="C36" s="6" t="s">
        <v>37</v>
      </c>
      <c r="D36" s="6" t="s">
        <v>38</v>
      </c>
    </row>
    <row r="38" spans="3:10" x14ac:dyDescent="0.2">
      <c r="C38" s="7">
        <v>1.4</v>
      </c>
      <c r="D38" s="7">
        <v>1.5</v>
      </c>
      <c r="E38" s="11">
        <v>1.6</v>
      </c>
      <c r="F38" s="7">
        <v>1.1000000000000001</v>
      </c>
      <c r="G38" s="7">
        <v>1.2</v>
      </c>
      <c r="H38" s="7">
        <v>1.3</v>
      </c>
      <c r="J38">
        <f>SUM(C38:H38)/6</f>
        <v>1.3499999999999999</v>
      </c>
    </row>
    <row r="39" spans="3:10" x14ac:dyDescent="0.2">
      <c r="C39" s="11">
        <v>2.4</v>
      </c>
      <c r="D39" s="7">
        <v>2.5</v>
      </c>
      <c r="E39" s="7">
        <v>2.6</v>
      </c>
      <c r="F39" s="7">
        <v>2.1</v>
      </c>
      <c r="G39" s="7">
        <v>2.2000000000000002</v>
      </c>
      <c r="H39" s="7">
        <v>2.2999999999999998</v>
      </c>
      <c r="J39">
        <f t="shared" ref="J39:J51" si="1">SUM(C39:H39)/6</f>
        <v>2.35</v>
      </c>
    </row>
    <row r="40" spans="3:10" x14ac:dyDescent="0.2">
      <c r="C40" s="7">
        <v>3.4</v>
      </c>
      <c r="D40" s="7">
        <v>3.5</v>
      </c>
      <c r="E40" s="7">
        <v>3.6</v>
      </c>
      <c r="F40" s="7">
        <v>3.1</v>
      </c>
      <c r="G40" s="7">
        <v>3.2</v>
      </c>
      <c r="H40" s="7">
        <v>3.3</v>
      </c>
      <c r="J40">
        <f t="shared" si="1"/>
        <v>3.35</v>
      </c>
    </row>
    <row r="41" spans="3:10" x14ac:dyDescent="0.2">
      <c r="C41" s="7">
        <v>4.4000000000000004</v>
      </c>
      <c r="D41" s="7">
        <v>4.5</v>
      </c>
      <c r="E41" s="11">
        <v>4.5999999999999996</v>
      </c>
      <c r="F41" s="7">
        <v>4.0999999999999996</v>
      </c>
      <c r="G41" s="7">
        <v>4.2</v>
      </c>
      <c r="H41" s="7">
        <v>4.3</v>
      </c>
      <c r="J41">
        <f t="shared" si="1"/>
        <v>4.3500000000000005</v>
      </c>
    </row>
    <row r="42" spans="3:10" x14ac:dyDescent="0.2">
      <c r="C42" s="7">
        <v>5.4</v>
      </c>
      <c r="D42" s="7">
        <v>5.5</v>
      </c>
      <c r="E42" s="7">
        <v>5.6</v>
      </c>
      <c r="F42" s="7">
        <v>5.0999999999999996</v>
      </c>
      <c r="G42" s="7">
        <v>5.2</v>
      </c>
      <c r="H42" s="7">
        <v>5.3</v>
      </c>
      <c r="J42">
        <f t="shared" si="1"/>
        <v>5.3500000000000005</v>
      </c>
    </row>
    <row r="43" spans="3:10" x14ac:dyDescent="0.2">
      <c r="C43" s="7">
        <v>6.4</v>
      </c>
      <c r="D43" s="11">
        <v>6.5</v>
      </c>
      <c r="E43" s="7">
        <v>6.6</v>
      </c>
      <c r="F43" s="7">
        <v>6.1</v>
      </c>
      <c r="G43" s="7">
        <v>6.2</v>
      </c>
      <c r="H43" s="7">
        <v>6.3</v>
      </c>
      <c r="J43">
        <f t="shared" si="1"/>
        <v>6.3500000000000005</v>
      </c>
    </row>
    <row r="44" spans="3:10" x14ac:dyDescent="0.2">
      <c r="C44" s="7">
        <v>7.4</v>
      </c>
      <c r="D44" s="7">
        <v>7.5</v>
      </c>
      <c r="E44" s="7">
        <v>7.6</v>
      </c>
      <c r="F44" s="7">
        <v>7.1</v>
      </c>
      <c r="G44" s="7">
        <v>7.2</v>
      </c>
      <c r="H44" s="7">
        <v>7.3</v>
      </c>
      <c r="J44">
        <f t="shared" si="1"/>
        <v>7.3500000000000005</v>
      </c>
    </row>
    <row r="45" spans="3:10" x14ac:dyDescent="0.2">
      <c r="C45" s="7">
        <v>8.4</v>
      </c>
      <c r="D45" s="7">
        <v>8.5</v>
      </c>
      <c r="E45" s="7">
        <v>8.6</v>
      </c>
      <c r="F45" s="7">
        <v>8.1</v>
      </c>
      <c r="G45" s="7">
        <v>8.1999999999999993</v>
      </c>
      <c r="H45" s="7">
        <v>8.3000000000000007</v>
      </c>
      <c r="J45">
        <f t="shared" si="1"/>
        <v>8.35</v>
      </c>
    </row>
    <row r="46" spans="3:10" x14ac:dyDescent="0.2">
      <c r="C46" s="7">
        <v>9.4</v>
      </c>
      <c r="D46" s="11">
        <v>9.5</v>
      </c>
      <c r="E46" s="7">
        <v>9.6</v>
      </c>
      <c r="F46" s="7">
        <v>9.1</v>
      </c>
      <c r="G46" s="7">
        <v>9.1999999999999993</v>
      </c>
      <c r="H46" s="7">
        <v>9.3000000000000007</v>
      </c>
      <c r="J46">
        <f t="shared" si="1"/>
        <v>9.35</v>
      </c>
    </row>
    <row r="47" spans="3:10" x14ac:dyDescent="0.2">
      <c r="C47" s="11">
        <v>10.4</v>
      </c>
      <c r="D47" s="11">
        <v>10.5</v>
      </c>
      <c r="E47" s="7">
        <v>10.6</v>
      </c>
      <c r="F47" s="7">
        <v>10.1</v>
      </c>
      <c r="G47" s="7">
        <v>10.199999999999999</v>
      </c>
      <c r="H47" s="7">
        <v>10.3</v>
      </c>
      <c r="J47">
        <f t="shared" si="1"/>
        <v>10.35</v>
      </c>
    </row>
    <row r="48" spans="3:10" x14ac:dyDescent="0.2">
      <c r="C48" s="11">
        <v>11.4</v>
      </c>
      <c r="D48" s="7">
        <v>11.5</v>
      </c>
      <c r="E48" s="7">
        <v>11.6</v>
      </c>
      <c r="F48" s="7">
        <v>11.1</v>
      </c>
      <c r="G48" s="7">
        <v>11.2</v>
      </c>
      <c r="H48" s="7">
        <v>11.3</v>
      </c>
      <c r="J48">
        <f t="shared" si="1"/>
        <v>11.35</v>
      </c>
    </row>
    <row r="49" spans="3:10" x14ac:dyDescent="0.2">
      <c r="C49" s="7">
        <v>12.4</v>
      </c>
      <c r="D49" s="11">
        <v>12.5</v>
      </c>
      <c r="E49" s="7">
        <v>12.6</v>
      </c>
      <c r="F49" s="7">
        <v>12.1</v>
      </c>
      <c r="G49" s="7">
        <v>12.2</v>
      </c>
      <c r="H49" s="7">
        <v>12.3</v>
      </c>
      <c r="J49">
        <f t="shared" si="1"/>
        <v>12.35</v>
      </c>
    </row>
    <row r="50" spans="3:10" x14ac:dyDescent="0.2">
      <c r="C50" s="11">
        <v>13.4</v>
      </c>
      <c r="D50" s="7">
        <v>13.5</v>
      </c>
      <c r="E50" s="11">
        <v>13.6</v>
      </c>
      <c r="F50" s="7">
        <v>13.1</v>
      </c>
      <c r="G50" s="7">
        <v>13.2</v>
      </c>
      <c r="H50" s="7">
        <v>13.3</v>
      </c>
      <c r="J50">
        <f t="shared" si="1"/>
        <v>13.35</v>
      </c>
    </row>
    <row r="51" spans="3:10" x14ac:dyDescent="0.2">
      <c r="C51" s="7">
        <v>14.4</v>
      </c>
      <c r="D51" s="7">
        <v>14.5</v>
      </c>
      <c r="E51" s="11">
        <v>14.6</v>
      </c>
      <c r="F51" s="7">
        <v>14.1</v>
      </c>
      <c r="G51" s="7">
        <v>14.2</v>
      </c>
      <c r="H51" s="7">
        <v>14.3</v>
      </c>
      <c r="J51">
        <f t="shared" si="1"/>
        <v>14.35</v>
      </c>
    </row>
  </sheetData>
  <sortState xmlns:xlrd2="http://schemas.microsoft.com/office/spreadsheetml/2017/richdata2" ref="AE5:AE17">
    <sortCondition ref="AE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87"/>
  <sheetViews>
    <sheetView tabSelected="1" zoomScale="60" zoomScaleNormal="60" workbookViewId="0">
      <selection activeCell="AB2" sqref="AB2"/>
    </sheetView>
  </sheetViews>
  <sheetFormatPr defaultRowHeight="15" customHeight="1" x14ac:dyDescent="0.2"/>
  <cols>
    <col min="1" max="1" width="4.3984375" customWidth="1"/>
    <col min="2" max="2" width="14.59765625" customWidth="1"/>
    <col min="3" max="3" width="5.796875" style="55" customWidth="1"/>
    <col min="4" max="4" width="5.59765625" style="55" customWidth="1"/>
    <col min="5" max="5" width="6.5" style="55" customWidth="1"/>
    <col min="6" max="6" width="4.8984375" style="55" customWidth="1"/>
    <col min="7" max="7" width="2.5" style="55" customWidth="1"/>
    <col min="8" max="8" width="14" customWidth="1"/>
    <col min="9" max="9" width="5.796875" style="56" customWidth="1"/>
    <col min="10" max="10" width="5" style="56" customWidth="1"/>
    <col min="11" max="11" width="6.59765625" style="56" customWidth="1"/>
    <col min="12" max="12" width="5.19921875" style="56" customWidth="1"/>
    <col min="13" max="13" width="0.59765625" customWidth="1"/>
    <col min="14" max="14" width="16.69921875" customWidth="1"/>
    <col min="15" max="15" width="6.8984375" customWidth="1"/>
    <col min="16" max="16" width="0.5" customWidth="1"/>
    <col min="17" max="17" width="7.19921875" style="59" customWidth="1"/>
    <col min="18" max="18" width="1.19921875" style="59" customWidth="1"/>
    <col min="19" max="19" width="0.796875" customWidth="1"/>
    <col min="20" max="20" width="7.5" style="59" hidden="1" customWidth="1"/>
    <col min="21" max="21" width="6.296875" hidden="1" customWidth="1"/>
    <col min="22" max="22" width="6.3984375" style="60" hidden="1" customWidth="1"/>
    <col min="23" max="23" width="1" style="58" hidden="1" customWidth="1"/>
    <col min="24" max="24" width="1.3984375" style="61" hidden="1" customWidth="1"/>
    <col min="25" max="25" width="1.3984375" hidden="1" customWidth="1"/>
    <col min="26" max="26" width="1.796875" customWidth="1"/>
    <col min="28" max="28" width="16.5" customWidth="1"/>
    <col min="29" max="29" width="9.296875" customWidth="1"/>
    <col min="30" max="30" width="6.296875" customWidth="1"/>
    <col min="31" max="31" width="6.09765625" customWidth="1"/>
    <col min="32" max="32" width="4.09765625" customWidth="1"/>
    <col min="33" max="33" width="14.09765625" customWidth="1"/>
  </cols>
  <sheetData>
    <row r="1" spans="1:36" ht="15" customHeight="1" x14ac:dyDescent="0.2">
      <c r="B1" s="20" t="s">
        <v>103</v>
      </c>
      <c r="C1" s="63" t="s">
        <v>224</v>
      </c>
      <c r="D1" s="63" t="s">
        <v>229</v>
      </c>
      <c r="E1" s="63" t="s">
        <v>225</v>
      </c>
      <c r="F1" s="72" t="s">
        <v>229</v>
      </c>
      <c r="G1" s="65"/>
      <c r="H1" s="73" t="s">
        <v>103</v>
      </c>
      <c r="I1" s="63" t="s">
        <v>224</v>
      </c>
      <c r="J1" s="63" t="s">
        <v>229</v>
      </c>
      <c r="K1" s="63" t="s">
        <v>225</v>
      </c>
      <c r="L1" s="63" t="s">
        <v>229</v>
      </c>
      <c r="N1" s="6" t="s">
        <v>17</v>
      </c>
      <c r="O1" s="6" t="s">
        <v>232</v>
      </c>
      <c r="P1" s="6"/>
      <c r="Q1" s="62" t="s">
        <v>233</v>
      </c>
      <c r="R1" s="62"/>
      <c r="Z1" s="91"/>
      <c r="AB1" s="15" t="s">
        <v>234</v>
      </c>
      <c r="AC1" s="15" t="s">
        <v>231</v>
      </c>
      <c r="AD1" s="15" t="s">
        <v>224</v>
      </c>
      <c r="AE1" s="15" t="s">
        <v>225</v>
      </c>
      <c r="AG1" s="15" t="s">
        <v>234</v>
      </c>
      <c r="AH1" s="64" t="s">
        <v>231</v>
      </c>
      <c r="AI1" s="15" t="s">
        <v>224</v>
      </c>
      <c r="AJ1" s="65" t="s">
        <v>225</v>
      </c>
    </row>
    <row r="2" spans="1:36" ht="17.25" customHeight="1" x14ac:dyDescent="0.2">
      <c r="A2">
        <v>1</v>
      </c>
      <c r="B2" s="7" t="s">
        <v>126</v>
      </c>
      <c r="C2" s="102">
        <v>2</v>
      </c>
      <c r="D2" s="116"/>
      <c r="E2" s="104">
        <v>8.65</v>
      </c>
      <c r="F2" s="103"/>
      <c r="G2" s="105"/>
      <c r="H2" s="7" t="s">
        <v>259</v>
      </c>
      <c r="I2" s="102">
        <v>8.5399999999999991</v>
      </c>
      <c r="J2" s="128">
        <v>4.32</v>
      </c>
      <c r="K2" s="104">
        <v>6.02</v>
      </c>
      <c r="L2" s="114"/>
      <c r="N2" s="71"/>
      <c r="O2" s="74"/>
      <c r="P2" s="57"/>
      <c r="W2" s="57"/>
      <c r="Z2" s="113"/>
      <c r="AA2" s="61">
        <v>1</v>
      </c>
      <c r="AB2" s="94" t="s">
        <v>123</v>
      </c>
      <c r="AC2" s="78">
        <f t="shared" ref="AC2:AC33" si="0">SUM(AD2,AE2)</f>
        <v>28.22</v>
      </c>
      <c r="AD2" s="90">
        <f>SUM(C3)</f>
        <v>14.2</v>
      </c>
      <c r="AE2" s="81">
        <f>SUM(E3)</f>
        <v>14.02</v>
      </c>
      <c r="AF2" s="61">
        <v>33</v>
      </c>
      <c r="AG2" s="94" t="s">
        <v>236</v>
      </c>
      <c r="AH2" s="79">
        <f t="shared" ref="AH2:AH33" si="1">SUM(AI2,AJ2)</f>
        <v>11.190000000000001</v>
      </c>
      <c r="AI2" s="81">
        <f>SUM(I5)</f>
        <v>5.5</v>
      </c>
      <c r="AJ2" s="81">
        <f>SUM(K5)</f>
        <v>5.69</v>
      </c>
    </row>
    <row r="3" spans="1:36" ht="17.25" customHeight="1" x14ac:dyDescent="0.2">
      <c r="A3">
        <v>2</v>
      </c>
      <c r="B3" s="127" t="s">
        <v>123</v>
      </c>
      <c r="C3" s="102">
        <v>14.2</v>
      </c>
      <c r="D3" s="103">
        <v>3.88</v>
      </c>
      <c r="E3" s="104">
        <v>14.02</v>
      </c>
      <c r="F3" s="103"/>
      <c r="G3" s="105"/>
      <c r="H3" s="94" t="s">
        <v>292</v>
      </c>
      <c r="I3" s="102">
        <v>0</v>
      </c>
      <c r="J3" s="103"/>
      <c r="K3" s="104">
        <v>2.37</v>
      </c>
      <c r="L3" s="114"/>
      <c r="N3" s="71" t="s">
        <v>227</v>
      </c>
      <c r="O3" s="74">
        <f>SUM(C3,E3,C14,E14,C25,E25,I5,K5,I16,K16,I27,K27)</f>
        <v>98.460000000000008</v>
      </c>
      <c r="P3" s="57"/>
      <c r="Q3" s="59">
        <v>2</v>
      </c>
      <c r="Z3" s="113"/>
      <c r="AA3" s="61">
        <v>2</v>
      </c>
      <c r="AB3" s="94" t="s">
        <v>264</v>
      </c>
      <c r="AC3" s="78">
        <f t="shared" si="0"/>
        <v>25.310000000000002</v>
      </c>
      <c r="AD3" s="90">
        <f>SUM(C12)</f>
        <v>10.97</v>
      </c>
      <c r="AE3" s="81">
        <f>SUM(E12)</f>
        <v>14.34</v>
      </c>
      <c r="AF3" s="61">
        <v>34</v>
      </c>
      <c r="AG3" s="94" t="s">
        <v>277</v>
      </c>
      <c r="AH3" s="78">
        <f t="shared" si="1"/>
        <v>11.07</v>
      </c>
      <c r="AI3" s="90">
        <f>SUM(I32)</f>
        <v>1.69</v>
      </c>
      <c r="AJ3" s="81">
        <f>SUM(K32)</f>
        <v>9.3800000000000008</v>
      </c>
    </row>
    <row r="4" spans="1:36" ht="17.25" customHeight="1" x14ac:dyDescent="0.2">
      <c r="A4">
        <v>3</v>
      </c>
      <c r="B4" s="92" t="s">
        <v>235</v>
      </c>
      <c r="C4" s="102">
        <v>9.4</v>
      </c>
      <c r="D4" s="103"/>
      <c r="E4" s="104">
        <v>10.69</v>
      </c>
      <c r="F4" s="103"/>
      <c r="G4" s="105"/>
      <c r="H4" s="7" t="s">
        <v>220</v>
      </c>
      <c r="I4" s="102">
        <v>3.51</v>
      </c>
      <c r="J4" s="103"/>
      <c r="K4" s="104">
        <v>3</v>
      </c>
      <c r="L4" s="114"/>
      <c r="N4" s="71" t="s">
        <v>281</v>
      </c>
      <c r="O4" s="74">
        <f>SUM(C11,E11,C22,E22,C33,E33,I12,K12,I23,K23,I2,K2,)</f>
        <v>77.209999999999994</v>
      </c>
      <c r="P4" s="57"/>
      <c r="Q4" s="59">
        <v>6</v>
      </c>
      <c r="Z4" s="113"/>
      <c r="AA4" s="61">
        <v>3</v>
      </c>
      <c r="AB4" s="111" t="s">
        <v>222</v>
      </c>
      <c r="AC4" s="78">
        <f t="shared" si="0"/>
        <v>24.689999999999998</v>
      </c>
      <c r="AD4" s="90">
        <f>SUM(C17)</f>
        <v>11.51</v>
      </c>
      <c r="AE4" s="81">
        <f>SUM(E17)</f>
        <v>13.18</v>
      </c>
      <c r="AF4" s="61">
        <v>35</v>
      </c>
      <c r="AG4" s="108" t="s">
        <v>249</v>
      </c>
      <c r="AH4" s="78">
        <f t="shared" si="1"/>
        <v>10.75</v>
      </c>
      <c r="AI4" s="90">
        <f>SUM(C18)</f>
        <v>7.32</v>
      </c>
      <c r="AJ4" s="81">
        <f>SUM(E18)</f>
        <v>3.43</v>
      </c>
    </row>
    <row r="5" spans="1:36" ht="17.25" customHeight="1" x14ac:dyDescent="0.2">
      <c r="A5">
        <v>4</v>
      </c>
      <c r="B5" s="7" t="s">
        <v>223</v>
      </c>
      <c r="C5" s="102">
        <v>12.13</v>
      </c>
      <c r="D5" s="103">
        <v>3.61</v>
      </c>
      <c r="E5" s="104">
        <v>5.52</v>
      </c>
      <c r="F5" s="103"/>
      <c r="G5" s="105"/>
      <c r="H5" s="93" t="s">
        <v>236</v>
      </c>
      <c r="I5" s="102">
        <v>5.5</v>
      </c>
      <c r="J5" s="103"/>
      <c r="K5" s="104">
        <v>5.69</v>
      </c>
      <c r="L5" s="114"/>
      <c r="N5" s="71" t="s">
        <v>280</v>
      </c>
      <c r="O5" s="74">
        <f>SUM(C12,E12,C23,E23,C34,E34,I14,K14,I25,K25,I3,K3,)</f>
        <v>80.050000000000011</v>
      </c>
      <c r="P5" s="57"/>
      <c r="Q5" s="59">
        <v>5</v>
      </c>
      <c r="Z5" s="113"/>
      <c r="AA5" s="61">
        <v>4</v>
      </c>
      <c r="AB5" s="94" t="s">
        <v>245</v>
      </c>
      <c r="AC5" s="79">
        <f>SUM(AD5,AE5)</f>
        <v>24.65</v>
      </c>
      <c r="AD5" s="81">
        <f>SUM(C23)</f>
        <v>12.65</v>
      </c>
      <c r="AE5" s="81">
        <f>SUM(E23)</f>
        <v>12</v>
      </c>
      <c r="AF5" s="61">
        <v>36</v>
      </c>
      <c r="AG5" s="94" t="s">
        <v>216</v>
      </c>
      <c r="AH5" s="78">
        <f t="shared" si="1"/>
        <v>10.71</v>
      </c>
      <c r="AI5" s="90">
        <f>SUM(C13)</f>
        <v>10.71</v>
      </c>
      <c r="AJ5" s="81">
        <f>SUM(E13)</f>
        <v>0</v>
      </c>
    </row>
    <row r="6" spans="1:36" ht="17.25" customHeight="1" x14ac:dyDescent="0.2">
      <c r="A6">
        <v>5</v>
      </c>
      <c r="B6" s="92" t="s">
        <v>214</v>
      </c>
      <c r="C6" s="102">
        <v>1.98</v>
      </c>
      <c r="D6" s="103"/>
      <c r="E6" s="104">
        <v>10.59</v>
      </c>
      <c r="F6" s="103"/>
      <c r="G6" s="105"/>
      <c r="H6" s="7" t="s">
        <v>260</v>
      </c>
      <c r="I6" s="102">
        <v>3.76</v>
      </c>
      <c r="J6" s="103"/>
      <c r="K6" s="104">
        <v>3.43</v>
      </c>
      <c r="L6" s="114"/>
      <c r="N6" s="71" t="s">
        <v>226</v>
      </c>
      <c r="O6" s="74">
        <f>SUM(C20,E20,C31,E31,I22,K22,I34,K34)</f>
        <v>32.790000000000006</v>
      </c>
      <c r="P6" s="57"/>
      <c r="Q6" s="59">
        <v>11</v>
      </c>
      <c r="Z6" s="113"/>
      <c r="AA6" s="61">
        <v>5</v>
      </c>
      <c r="AB6" s="111" t="s">
        <v>242</v>
      </c>
      <c r="AC6" s="78">
        <f t="shared" si="0"/>
        <v>23.57</v>
      </c>
      <c r="AD6" s="90">
        <f>SUM(I21)</f>
        <v>11.87</v>
      </c>
      <c r="AE6" s="81">
        <f>SUM(K21)</f>
        <v>11.7</v>
      </c>
      <c r="AF6" s="61">
        <v>37</v>
      </c>
      <c r="AG6" s="108" t="s">
        <v>293</v>
      </c>
      <c r="AH6" s="79">
        <f t="shared" si="1"/>
        <v>10.690000000000001</v>
      </c>
      <c r="AI6" s="81">
        <f>SUM(C10)</f>
        <v>4.1500000000000004</v>
      </c>
      <c r="AJ6" s="81">
        <f>SUM(E10)</f>
        <v>6.54</v>
      </c>
    </row>
    <row r="7" spans="1:36" ht="17.25" customHeight="1" x14ac:dyDescent="0.2">
      <c r="A7">
        <v>6</v>
      </c>
      <c r="B7" s="93" t="s">
        <v>255</v>
      </c>
      <c r="C7" s="102">
        <v>2.0699999999999998</v>
      </c>
      <c r="D7" s="103"/>
      <c r="E7" s="104">
        <v>2.92</v>
      </c>
      <c r="F7" s="103"/>
      <c r="G7" s="105"/>
      <c r="H7" s="7" t="s">
        <v>261</v>
      </c>
      <c r="I7" s="102">
        <v>1.53</v>
      </c>
      <c r="J7" s="103"/>
      <c r="K7" s="104">
        <v>3.59</v>
      </c>
      <c r="L7" s="115"/>
      <c r="N7" s="71" t="s">
        <v>228</v>
      </c>
      <c r="O7" s="74">
        <f>SUM(C6,E6,C17,E17,C28,E28,I8,K8,I19,K19,I30,K30,)</f>
        <v>88.77</v>
      </c>
      <c r="P7" s="57"/>
      <c r="Q7" s="59">
        <v>4</v>
      </c>
      <c r="Z7" s="16"/>
      <c r="AA7" s="61">
        <v>6</v>
      </c>
      <c r="AB7" s="108" t="s">
        <v>241</v>
      </c>
      <c r="AC7" s="79">
        <f t="shared" si="0"/>
        <v>23.53</v>
      </c>
      <c r="AD7" s="81">
        <f>SUM(C8)</f>
        <v>12.25</v>
      </c>
      <c r="AE7" s="81">
        <f>SUM(E8)</f>
        <v>11.28</v>
      </c>
      <c r="AF7" s="61">
        <v>38</v>
      </c>
      <c r="AG7" s="108" t="s">
        <v>126</v>
      </c>
      <c r="AH7" s="78">
        <f t="shared" si="1"/>
        <v>10.65</v>
      </c>
      <c r="AI7" s="90">
        <f>SUM(C2)</f>
        <v>2</v>
      </c>
      <c r="AJ7" s="81">
        <f>SUM(E2)</f>
        <v>8.65</v>
      </c>
    </row>
    <row r="8" spans="1:36" ht="17.25" customHeight="1" x14ac:dyDescent="0.2">
      <c r="A8">
        <v>7</v>
      </c>
      <c r="B8" s="92" t="s">
        <v>241</v>
      </c>
      <c r="C8" s="102">
        <v>12.25</v>
      </c>
      <c r="D8" s="103">
        <v>3.48</v>
      </c>
      <c r="E8" s="104">
        <v>11.28</v>
      </c>
      <c r="F8" s="103"/>
      <c r="G8" s="105"/>
      <c r="H8" s="94" t="s">
        <v>230</v>
      </c>
      <c r="I8" s="102">
        <v>8.66</v>
      </c>
      <c r="J8" s="103"/>
      <c r="K8" s="104">
        <v>3.36</v>
      </c>
      <c r="L8" s="114"/>
      <c r="N8" s="71" t="s">
        <v>279</v>
      </c>
      <c r="O8" s="74">
        <f>SUM(C10,E10,C21,E21,C32,E32,I11,K11,I24,K24,I33,K33)</f>
        <v>50.18</v>
      </c>
      <c r="P8" s="57"/>
      <c r="Q8" s="59">
        <v>9</v>
      </c>
      <c r="Z8" s="113"/>
      <c r="AA8" s="61">
        <v>7</v>
      </c>
      <c r="AB8" s="94" t="s">
        <v>243</v>
      </c>
      <c r="AC8" s="78">
        <f t="shared" si="0"/>
        <v>22.57</v>
      </c>
      <c r="AD8" s="90">
        <f>SUM(C19)</f>
        <v>10.83</v>
      </c>
      <c r="AE8" s="81">
        <f>SUM(E19)</f>
        <v>11.74</v>
      </c>
      <c r="AF8" s="61">
        <v>39</v>
      </c>
      <c r="AG8" s="111" t="s">
        <v>291</v>
      </c>
      <c r="AH8" s="79">
        <f t="shared" si="1"/>
        <v>10.65</v>
      </c>
      <c r="AI8" s="81">
        <f>SUM(I31)</f>
        <v>0</v>
      </c>
      <c r="AJ8" s="81">
        <f>SUM(K31)</f>
        <v>10.65</v>
      </c>
    </row>
    <row r="9" spans="1:36" ht="17.25" customHeight="1" x14ac:dyDescent="0.2">
      <c r="A9">
        <v>8</v>
      </c>
      <c r="B9" s="93"/>
      <c r="C9" s="102" t="s">
        <v>290</v>
      </c>
      <c r="D9" s="103"/>
      <c r="E9" s="104" t="s">
        <v>290</v>
      </c>
      <c r="F9" s="103"/>
      <c r="G9" s="105"/>
      <c r="H9" s="7"/>
      <c r="I9" s="102" t="s">
        <v>290</v>
      </c>
      <c r="J9" s="103"/>
      <c r="K9" s="104" t="s">
        <v>290</v>
      </c>
      <c r="L9" s="114"/>
      <c r="N9" s="71" t="s">
        <v>246</v>
      </c>
      <c r="O9" s="74">
        <f>SUM(C2,E2,C13,E13,C24,E24,I4,K4,I15,K15,I26,K26,)</f>
        <v>52.589999999999996</v>
      </c>
      <c r="P9" s="57"/>
      <c r="Q9" s="59">
        <v>8</v>
      </c>
      <c r="Z9" s="113"/>
      <c r="AA9" s="61">
        <v>8</v>
      </c>
      <c r="AB9" s="94" t="s">
        <v>217</v>
      </c>
      <c r="AC9" s="79">
        <f t="shared" si="0"/>
        <v>21</v>
      </c>
      <c r="AD9" s="81">
        <f>SUM(I27)</f>
        <v>12.83</v>
      </c>
      <c r="AE9" s="81">
        <f>SUM(K27)</f>
        <v>8.17</v>
      </c>
      <c r="AF9" s="61">
        <v>40</v>
      </c>
      <c r="AG9" s="94" t="s">
        <v>251</v>
      </c>
      <c r="AH9" s="78">
        <f t="shared" si="1"/>
        <v>10.030000000000001</v>
      </c>
      <c r="AI9" s="90">
        <f>SUM(I18)</f>
        <v>6.28</v>
      </c>
      <c r="AJ9" s="81">
        <f>SUM(K18)</f>
        <v>3.75</v>
      </c>
    </row>
    <row r="10" spans="1:36" ht="17.25" customHeight="1" x14ac:dyDescent="0.2">
      <c r="A10">
        <v>9</v>
      </c>
      <c r="B10" s="94" t="s">
        <v>293</v>
      </c>
      <c r="C10" s="102">
        <v>4.1500000000000004</v>
      </c>
      <c r="D10" s="103"/>
      <c r="E10" s="104">
        <v>6.54</v>
      </c>
      <c r="F10" s="103"/>
      <c r="G10" s="105"/>
      <c r="H10" s="94" t="s">
        <v>247</v>
      </c>
      <c r="I10" s="102">
        <v>5.68</v>
      </c>
      <c r="J10" s="103"/>
      <c r="K10" s="104">
        <v>2.98</v>
      </c>
      <c r="L10" s="114"/>
      <c r="N10" s="71" t="s">
        <v>282</v>
      </c>
      <c r="O10" s="74">
        <f>SUM(C4,E4,C15,E15,C26,E26,I6,K6,I17,K17,I28,K28,)</f>
        <v>93.74</v>
      </c>
      <c r="P10" s="57"/>
      <c r="Q10" s="59">
        <v>3</v>
      </c>
      <c r="Z10" s="113"/>
      <c r="AA10" s="61">
        <v>9</v>
      </c>
      <c r="AB10" s="108" t="s">
        <v>274</v>
      </c>
      <c r="AC10" s="78">
        <f t="shared" si="0"/>
        <v>20.95</v>
      </c>
      <c r="AD10" s="90">
        <f>SUM(C15)</f>
        <v>10.18</v>
      </c>
      <c r="AE10" s="81">
        <f>SUM(E15)</f>
        <v>10.77</v>
      </c>
      <c r="AF10" s="61">
        <v>41</v>
      </c>
      <c r="AG10" s="112" t="s">
        <v>247</v>
      </c>
      <c r="AH10" s="78">
        <f t="shared" si="1"/>
        <v>8.66</v>
      </c>
      <c r="AI10" s="90">
        <f>SUM(I10)</f>
        <v>5.68</v>
      </c>
      <c r="AJ10" s="81">
        <f>SUM(K10)</f>
        <v>2.98</v>
      </c>
    </row>
    <row r="11" spans="1:36" ht="17.25" customHeight="1" x14ac:dyDescent="0.2">
      <c r="A11">
        <v>10</v>
      </c>
      <c r="B11" s="7" t="s">
        <v>205</v>
      </c>
      <c r="C11" s="102">
        <v>4.84</v>
      </c>
      <c r="D11" s="103"/>
      <c r="E11" s="104">
        <v>12.33</v>
      </c>
      <c r="F11" s="103"/>
      <c r="G11" s="105"/>
      <c r="H11" s="7" t="s">
        <v>263</v>
      </c>
      <c r="I11" s="102">
        <v>2.1800000000000002</v>
      </c>
      <c r="J11" s="103"/>
      <c r="K11" s="104">
        <v>2.46</v>
      </c>
      <c r="L11" s="114"/>
      <c r="N11" s="71" t="s">
        <v>258</v>
      </c>
      <c r="O11" s="74">
        <f>SUM(E8,C8,C19,E19,C30,E30,I10,K10,I21,K21,I32,K32,)</f>
        <v>110.19</v>
      </c>
      <c r="P11" s="57"/>
      <c r="Q11" s="59">
        <v>1</v>
      </c>
      <c r="Z11" s="113"/>
      <c r="AA11" s="61">
        <v>10</v>
      </c>
      <c r="AB11" s="109" t="s">
        <v>273</v>
      </c>
      <c r="AC11" s="78">
        <f t="shared" si="0"/>
        <v>20.79</v>
      </c>
      <c r="AD11" s="121">
        <f>SUM(C30)</f>
        <v>11.25</v>
      </c>
      <c r="AE11" s="122">
        <f>SUM(E30)</f>
        <v>9.5399999999999991</v>
      </c>
      <c r="AF11" s="61">
        <v>42</v>
      </c>
      <c r="AG11" s="108" t="s">
        <v>287</v>
      </c>
      <c r="AH11" s="78">
        <f t="shared" si="1"/>
        <v>8.5500000000000007</v>
      </c>
      <c r="AI11" s="90">
        <f>SUM(C27)</f>
        <v>0</v>
      </c>
      <c r="AJ11" s="81">
        <f>SUM(E27)</f>
        <v>8.5500000000000007</v>
      </c>
    </row>
    <row r="12" spans="1:36" ht="17.25" customHeight="1" x14ac:dyDescent="0.2">
      <c r="A12">
        <v>11</v>
      </c>
      <c r="B12" s="7" t="s">
        <v>264</v>
      </c>
      <c r="C12" s="102">
        <v>10.97</v>
      </c>
      <c r="D12" s="103"/>
      <c r="E12" s="104">
        <v>14.34</v>
      </c>
      <c r="F12" s="103"/>
      <c r="G12" s="105"/>
      <c r="H12" s="118" t="s">
        <v>265</v>
      </c>
      <c r="I12" s="102">
        <v>1.91</v>
      </c>
      <c r="J12" s="103"/>
      <c r="K12" s="104">
        <v>6.08</v>
      </c>
      <c r="L12" s="114"/>
      <c r="N12" s="71" t="s">
        <v>283</v>
      </c>
      <c r="O12" s="74">
        <f>SUM(C5,E5,C16,E16,C27,E27,I7,K7,I18,K18,I29,K29,)</f>
        <v>58.22</v>
      </c>
      <c r="P12" s="57"/>
      <c r="Q12" s="59">
        <v>7</v>
      </c>
      <c r="S12" s="108"/>
      <c r="T12" s="78"/>
      <c r="U12" s="81"/>
      <c r="V12" s="81"/>
      <c r="Z12" s="113"/>
      <c r="AA12" s="61">
        <v>11</v>
      </c>
      <c r="AB12" s="108" t="s">
        <v>235</v>
      </c>
      <c r="AC12" s="78">
        <f t="shared" si="0"/>
        <v>20.09</v>
      </c>
      <c r="AD12" s="81">
        <f>SUM(C4)</f>
        <v>9.4</v>
      </c>
      <c r="AE12" s="81">
        <f>SUM(E4)</f>
        <v>10.69</v>
      </c>
      <c r="AF12" s="61">
        <v>43</v>
      </c>
      <c r="AG12" s="108" t="s">
        <v>265</v>
      </c>
      <c r="AH12" s="78">
        <f t="shared" si="1"/>
        <v>7.99</v>
      </c>
      <c r="AI12" s="81">
        <f>SUM(I12)</f>
        <v>1.91</v>
      </c>
      <c r="AJ12" s="81">
        <f>SUM(K12)</f>
        <v>6.08</v>
      </c>
    </row>
    <row r="13" spans="1:36" ht="17.25" customHeight="1" x14ac:dyDescent="0.2">
      <c r="A13">
        <v>12</v>
      </c>
      <c r="B13" s="92" t="s">
        <v>216</v>
      </c>
      <c r="C13" s="102">
        <v>10.71</v>
      </c>
      <c r="D13" s="103"/>
      <c r="E13" s="104">
        <v>0</v>
      </c>
      <c r="F13" s="103"/>
      <c r="G13" s="105"/>
      <c r="H13" s="26" t="s">
        <v>262</v>
      </c>
      <c r="I13" s="102">
        <v>4.9800000000000004</v>
      </c>
      <c r="J13" s="103"/>
      <c r="K13" s="104">
        <v>2.46</v>
      </c>
      <c r="L13" s="114"/>
      <c r="N13" s="71" t="s">
        <v>257</v>
      </c>
      <c r="O13" s="74">
        <f>SUM(C7,E7,I13,K13,C18,E18,C29,E29,I20,K20,I31,K31,)</f>
        <v>44.870000000000005</v>
      </c>
      <c r="P13" s="57"/>
      <c r="Q13" s="59">
        <v>10</v>
      </c>
      <c r="Z13" s="113"/>
      <c r="AA13" s="61">
        <v>12</v>
      </c>
      <c r="AB13" s="100" t="s">
        <v>215</v>
      </c>
      <c r="AC13" s="79">
        <f t="shared" si="0"/>
        <v>19.79</v>
      </c>
      <c r="AD13" s="81">
        <f>SUM(C28)</f>
        <v>9.27</v>
      </c>
      <c r="AE13" s="81">
        <f>SUM(E28)</f>
        <v>10.52</v>
      </c>
      <c r="AF13" s="61">
        <v>44</v>
      </c>
      <c r="AG13" s="108" t="s">
        <v>266</v>
      </c>
      <c r="AH13" s="78">
        <f t="shared" si="1"/>
        <v>7.47</v>
      </c>
      <c r="AI13" s="90">
        <f>SUM(I19)</f>
        <v>3.12</v>
      </c>
      <c r="AJ13" s="81">
        <f>SUM(K19)</f>
        <v>4.3499999999999996</v>
      </c>
    </row>
    <row r="14" spans="1:36" ht="17.25" customHeight="1" x14ac:dyDescent="0.2">
      <c r="A14">
        <v>13</v>
      </c>
      <c r="B14" s="26" t="s">
        <v>237</v>
      </c>
      <c r="C14" s="102">
        <v>10.59</v>
      </c>
      <c r="D14" s="103"/>
      <c r="E14" s="104">
        <v>7.19</v>
      </c>
      <c r="F14" s="103"/>
      <c r="G14" s="105"/>
      <c r="H14" s="92" t="s">
        <v>238</v>
      </c>
      <c r="I14" s="102">
        <v>0</v>
      </c>
      <c r="J14" s="103"/>
      <c r="K14" s="104">
        <v>1.54</v>
      </c>
      <c r="L14" s="114"/>
      <c r="N14" s="71"/>
      <c r="O14" s="74"/>
      <c r="Z14" s="113"/>
      <c r="AA14" s="61">
        <v>13</v>
      </c>
      <c r="AB14" s="108" t="s">
        <v>267</v>
      </c>
      <c r="AC14" s="78">
        <f t="shared" si="0"/>
        <v>19.689999999999998</v>
      </c>
      <c r="AD14" s="90">
        <f>SUM(C21)</f>
        <v>5.66</v>
      </c>
      <c r="AE14" s="81">
        <f>SUM(E21)</f>
        <v>14.03</v>
      </c>
      <c r="AF14" s="61">
        <v>45</v>
      </c>
      <c r="AG14" s="108" t="s">
        <v>268</v>
      </c>
      <c r="AH14" s="78">
        <f t="shared" si="1"/>
        <v>7.53</v>
      </c>
      <c r="AI14" s="90">
        <f>SUM(C22)</f>
        <v>0</v>
      </c>
      <c r="AJ14" s="81">
        <f>SUM(E22)</f>
        <v>7.53</v>
      </c>
    </row>
    <row r="15" spans="1:36" ht="17.25" customHeight="1" x14ac:dyDescent="0.2">
      <c r="A15">
        <v>14</v>
      </c>
      <c r="B15" s="94" t="s">
        <v>274</v>
      </c>
      <c r="C15" s="102">
        <v>10.18</v>
      </c>
      <c r="D15" s="103"/>
      <c r="E15" s="104">
        <v>10.77</v>
      </c>
      <c r="F15" s="103"/>
      <c r="G15" s="105"/>
      <c r="H15" s="94" t="s">
        <v>248</v>
      </c>
      <c r="I15" s="102">
        <v>5.65</v>
      </c>
      <c r="J15" s="103">
        <v>3.12</v>
      </c>
      <c r="K15" s="104">
        <v>0</v>
      </c>
      <c r="L15" s="114"/>
      <c r="N15" s="71"/>
      <c r="O15" s="74"/>
      <c r="Z15" s="113"/>
      <c r="AA15" s="61">
        <v>14</v>
      </c>
      <c r="AB15" s="108" t="s">
        <v>218</v>
      </c>
      <c r="AC15" s="78">
        <f t="shared" si="0"/>
        <v>18.78</v>
      </c>
      <c r="AD15" s="90">
        <f>SUM(C26)</f>
        <v>10.19</v>
      </c>
      <c r="AE15" s="81">
        <f>SUM(E26)</f>
        <v>8.59</v>
      </c>
      <c r="AF15" s="61">
        <v>46</v>
      </c>
      <c r="AG15" s="108" t="s">
        <v>288</v>
      </c>
      <c r="AH15" s="78">
        <f t="shared" si="1"/>
        <v>7.44</v>
      </c>
      <c r="AI15" s="81">
        <f>SUM(I13)</f>
        <v>4.9800000000000004</v>
      </c>
      <c r="AJ15" s="81">
        <f>SUM(K13)</f>
        <v>2.46</v>
      </c>
    </row>
    <row r="16" spans="1:36" ht="17.25" customHeight="1" x14ac:dyDescent="0.2">
      <c r="A16" s="19">
        <v>15</v>
      </c>
      <c r="B16" s="94" t="s">
        <v>275</v>
      </c>
      <c r="C16" s="102">
        <v>7.13</v>
      </c>
      <c r="D16" s="103"/>
      <c r="E16" s="104">
        <v>5.94</v>
      </c>
      <c r="F16" s="103"/>
      <c r="G16" s="105"/>
      <c r="H16" s="94" t="s">
        <v>240</v>
      </c>
      <c r="I16" s="102">
        <v>1.65</v>
      </c>
      <c r="J16" s="103"/>
      <c r="K16" s="104">
        <v>0</v>
      </c>
      <c r="L16" s="114"/>
      <c r="N16" s="15"/>
      <c r="Y16" s="6"/>
      <c r="Z16" s="113"/>
      <c r="AA16" s="61">
        <v>15</v>
      </c>
      <c r="AB16" s="108" t="s">
        <v>239</v>
      </c>
      <c r="AC16" s="78">
        <f t="shared" si="0"/>
        <v>18.62</v>
      </c>
      <c r="AD16" s="90">
        <f>SUM(C25)</f>
        <v>9.81</v>
      </c>
      <c r="AE16" s="81">
        <f>SUM(E25)</f>
        <v>8.81</v>
      </c>
      <c r="AF16" s="61">
        <v>47</v>
      </c>
      <c r="AG16" s="108" t="s">
        <v>260</v>
      </c>
      <c r="AH16" s="78">
        <f t="shared" si="1"/>
        <v>7.1899999999999995</v>
      </c>
      <c r="AI16" s="81">
        <f>SUM(I6)</f>
        <v>3.76</v>
      </c>
      <c r="AJ16" s="81">
        <f>SUM(K6)</f>
        <v>3.43</v>
      </c>
    </row>
    <row r="17" spans="1:36" ht="17.25" customHeight="1" x14ac:dyDescent="0.2">
      <c r="A17">
        <v>16</v>
      </c>
      <c r="B17" s="94" t="s">
        <v>222</v>
      </c>
      <c r="C17" s="102">
        <v>11.51</v>
      </c>
      <c r="D17" s="103"/>
      <c r="E17" s="104">
        <v>13.18</v>
      </c>
      <c r="F17" s="128">
        <v>3.96</v>
      </c>
      <c r="G17" s="105"/>
      <c r="H17" s="93" t="s">
        <v>289</v>
      </c>
      <c r="I17" s="102">
        <v>7.77</v>
      </c>
      <c r="J17" s="103"/>
      <c r="K17" s="104">
        <v>4.25</v>
      </c>
      <c r="L17" s="114"/>
      <c r="N17" s="15"/>
      <c r="Z17" s="113"/>
      <c r="AA17" s="61">
        <v>16</v>
      </c>
      <c r="AB17" s="94" t="s">
        <v>237</v>
      </c>
      <c r="AC17" s="79">
        <f t="shared" si="0"/>
        <v>17.78</v>
      </c>
      <c r="AD17" s="81">
        <f>SUM(C14)</f>
        <v>10.59</v>
      </c>
      <c r="AE17" s="81">
        <f>SUM(E14)</f>
        <v>7.19</v>
      </c>
      <c r="AF17" s="61">
        <v>48</v>
      </c>
      <c r="AG17" s="94" t="s">
        <v>286</v>
      </c>
      <c r="AH17" s="79">
        <f t="shared" si="1"/>
        <v>7.1300000000000008</v>
      </c>
      <c r="AI17" s="81">
        <f>SUM(C29)</f>
        <v>3.89</v>
      </c>
      <c r="AJ17" s="81">
        <f>SUM(E29)</f>
        <v>3.24</v>
      </c>
    </row>
    <row r="18" spans="1:36" ht="17.25" customHeight="1" x14ac:dyDescent="0.2">
      <c r="A18">
        <v>17</v>
      </c>
      <c r="B18" s="94" t="s">
        <v>249</v>
      </c>
      <c r="C18" s="102">
        <v>7.32</v>
      </c>
      <c r="D18" s="103"/>
      <c r="E18" s="104">
        <v>3.43</v>
      </c>
      <c r="F18" s="103"/>
      <c r="G18" s="105"/>
      <c r="H18" s="92" t="s">
        <v>251</v>
      </c>
      <c r="I18" s="104">
        <v>6.28</v>
      </c>
      <c r="J18" s="103"/>
      <c r="K18" s="104">
        <v>3.75</v>
      </c>
      <c r="L18" s="114"/>
      <c r="Z18" s="113"/>
      <c r="AA18" s="61">
        <v>17</v>
      </c>
      <c r="AB18" s="94" t="s">
        <v>223</v>
      </c>
      <c r="AC18" s="78">
        <f t="shared" si="0"/>
        <v>17.649999999999999</v>
      </c>
      <c r="AD18" s="90">
        <f>SUM(C5)</f>
        <v>12.13</v>
      </c>
      <c r="AE18" s="81">
        <f>SUM(E5)</f>
        <v>5.52</v>
      </c>
      <c r="AF18" s="61">
        <v>49</v>
      </c>
      <c r="AG18" s="108" t="s">
        <v>220</v>
      </c>
      <c r="AH18" s="78">
        <f t="shared" si="1"/>
        <v>6.51</v>
      </c>
      <c r="AI18" s="81">
        <f>SUM(I4)</f>
        <v>3.51</v>
      </c>
      <c r="AJ18" s="81">
        <f>SUM(K4)</f>
        <v>3</v>
      </c>
    </row>
    <row r="19" spans="1:36" ht="17.25" customHeight="1" x14ac:dyDescent="0.2">
      <c r="A19">
        <v>18</v>
      </c>
      <c r="B19" s="92" t="s">
        <v>243</v>
      </c>
      <c r="C19" s="102">
        <v>10.83</v>
      </c>
      <c r="D19" s="103"/>
      <c r="E19" s="104">
        <v>11.74</v>
      </c>
      <c r="F19" s="103">
        <v>3.25</v>
      </c>
      <c r="G19" s="105"/>
      <c r="H19" s="94" t="s">
        <v>266</v>
      </c>
      <c r="I19" s="102">
        <v>3.12</v>
      </c>
      <c r="J19" s="103"/>
      <c r="K19" s="104">
        <v>4.3499999999999996</v>
      </c>
      <c r="L19" s="114"/>
      <c r="N19" s="15"/>
      <c r="Z19" s="113"/>
      <c r="AA19" s="61">
        <v>18</v>
      </c>
      <c r="AB19" s="94" t="s">
        <v>124</v>
      </c>
      <c r="AC19" s="78">
        <f t="shared" si="0"/>
        <v>17.239999999999998</v>
      </c>
      <c r="AD19" s="90">
        <f>SUM(C24)</f>
        <v>11.53</v>
      </c>
      <c r="AE19" s="81">
        <f>SUM(E24)</f>
        <v>5.71</v>
      </c>
      <c r="AF19" s="61">
        <v>50</v>
      </c>
      <c r="AG19" s="108" t="s">
        <v>248</v>
      </c>
      <c r="AH19" s="78">
        <f t="shared" si="1"/>
        <v>5.65</v>
      </c>
      <c r="AI19" s="81">
        <f>SUM(I15)</f>
        <v>5.65</v>
      </c>
      <c r="AJ19" s="81">
        <f>SUM(K15)</f>
        <v>0</v>
      </c>
    </row>
    <row r="20" spans="1:36" ht="17.25" customHeight="1" x14ac:dyDescent="0.2">
      <c r="A20">
        <v>19</v>
      </c>
      <c r="B20" s="100" t="s">
        <v>219</v>
      </c>
      <c r="C20" s="102">
        <v>7.44</v>
      </c>
      <c r="D20" s="103"/>
      <c r="E20" s="104">
        <v>4.1900000000000004</v>
      </c>
      <c r="F20" s="103"/>
      <c r="G20" s="105"/>
      <c r="H20" s="94" t="s">
        <v>254</v>
      </c>
      <c r="I20" s="102">
        <v>2.0699999999999998</v>
      </c>
      <c r="J20" s="103"/>
      <c r="K20" s="104">
        <v>1.84</v>
      </c>
      <c r="L20" s="114"/>
      <c r="N20" s="15"/>
      <c r="Z20" s="113"/>
      <c r="AA20" s="61">
        <v>19</v>
      </c>
      <c r="AB20" s="94" t="s">
        <v>205</v>
      </c>
      <c r="AC20" s="78">
        <f t="shared" si="0"/>
        <v>17.170000000000002</v>
      </c>
      <c r="AD20" s="81">
        <f>SUM(C11)</f>
        <v>4.84</v>
      </c>
      <c r="AE20" s="81">
        <f>SUM(E11)</f>
        <v>12.33</v>
      </c>
      <c r="AF20" s="61">
        <v>51</v>
      </c>
      <c r="AG20" s="108" t="s">
        <v>276</v>
      </c>
      <c r="AH20" s="78">
        <f t="shared" si="1"/>
        <v>5.62</v>
      </c>
      <c r="AI20" s="90">
        <f>SUM(C32)</f>
        <v>3.69</v>
      </c>
      <c r="AJ20" s="81">
        <f>SUM(E32)</f>
        <v>1.93</v>
      </c>
    </row>
    <row r="21" spans="1:36" ht="17.25" customHeight="1" x14ac:dyDescent="0.2">
      <c r="A21">
        <v>20</v>
      </c>
      <c r="B21" s="94" t="s">
        <v>267</v>
      </c>
      <c r="C21" s="102">
        <v>5.66</v>
      </c>
      <c r="D21" s="103"/>
      <c r="E21" s="104">
        <v>14.03</v>
      </c>
      <c r="F21" s="103">
        <v>3.87</v>
      </c>
      <c r="G21" s="105"/>
      <c r="H21" s="94" t="s">
        <v>242</v>
      </c>
      <c r="I21" s="102">
        <v>11.87</v>
      </c>
      <c r="J21" s="103">
        <v>3.62</v>
      </c>
      <c r="K21" s="104">
        <v>11.7</v>
      </c>
      <c r="L21" s="114"/>
      <c r="N21" s="15"/>
      <c r="Z21" s="113"/>
      <c r="AA21" s="61">
        <v>20</v>
      </c>
      <c r="AB21" s="94" t="s">
        <v>207</v>
      </c>
      <c r="AC21" s="79">
        <f t="shared" si="0"/>
        <v>15.46</v>
      </c>
      <c r="AD21" s="81">
        <f>SUM(I23)</f>
        <v>7.25</v>
      </c>
      <c r="AE21" s="81">
        <f>SUM(K23)</f>
        <v>8.2100000000000009</v>
      </c>
      <c r="AF21" s="61">
        <v>52</v>
      </c>
      <c r="AG21" s="94" t="s">
        <v>244</v>
      </c>
      <c r="AH21" s="78">
        <f t="shared" si="1"/>
        <v>5.38</v>
      </c>
      <c r="AI21" s="90">
        <f>SUM(I33)</f>
        <v>1.7</v>
      </c>
      <c r="AJ21" s="81">
        <f>SUM(K33)</f>
        <v>3.68</v>
      </c>
    </row>
    <row r="22" spans="1:36" ht="17.25" customHeight="1" x14ac:dyDescent="0.2">
      <c r="A22">
        <v>21</v>
      </c>
      <c r="B22" s="94" t="s">
        <v>268</v>
      </c>
      <c r="C22" s="102">
        <v>0</v>
      </c>
      <c r="D22" s="103"/>
      <c r="E22" s="104">
        <v>7.53</v>
      </c>
      <c r="F22" s="103"/>
      <c r="G22" s="105"/>
      <c r="H22" s="92" t="s">
        <v>206</v>
      </c>
      <c r="I22" s="102">
        <v>1.89</v>
      </c>
      <c r="J22" s="103"/>
      <c r="K22" s="104">
        <v>2.27</v>
      </c>
      <c r="L22" s="114"/>
      <c r="Z22" s="113"/>
      <c r="AA22" s="61">
        <v>21</v>
      </c>
      <c r="AB22" s="111" t="s">
        <v>221</v>
      </c>
      <c r="AC22" s="78">
        <f t="shared" si="0"/>
        <v>14.84</v>
      </c>
      <c r="AD22" s="90">
        <f>SUM(I34)</f>
        <v>6.12</v>
      </c>
      <c r="AE22" s="81">
        <f>SUM(K34)</f>
        <v>8.7200000000000006</v>
      </c>
      <c r="AF22" s="61">
        <v>53</v>
      </c>
      <c r="AG22" s="94" t="s">
        <v>256</v>
      </c>
      <c r="AH22" s="78">
        <f t="shared" si="1"/>
        <v>5.12</v>
      </c>
      <c r="AI22" s="90">
        <f>SUM(I7)</f>
        <v>1.53</v>
      </c>
      <c r="AJ22" s="81">
        <f>SUM(K7)</f>
        <v>3.59</v>
      </c>
    </row>
    <row r="23" spans="1:36" ht="17.25" customHeight="1" x14ac:dyDescent="0.2">
      <c r="A23">
        <v>22</v>
      </c>
      <c r="B23" s="92" t="s">
        <v>245</v>
      </c>
      <c r="C23" s="102">
        <v>12.65</v>
      </c>
      <c r="D23" s="103">
        <v>3.59</v>
      </c>
      <c r="E23" s="104">
        <v>12</v>
      </c>
      <c r="F23" s="103"/>
      <c r="G23" s="105"/>
      <c r="H23" s="94" t="s">
        <v>207</v>
      </c>
      <c r="I23" s="102">
        <v>7.25</v>
      </c>
      <c r="J23" s="103"/>
      <c r="K23" s="104">
        <v>8.2100000000000009</v>
      </c>
      <c r="L23" s="114"/>
      <c r="Z23" s="113"/>
      <c r="AA23" s="61">
        <v>22</v>
      </c>
      <c r="AB23" s="111" t="s">
        <v>271</v>
      </c>
      <c r="AC23" s="78">
        <f t="shared" si="0"/>
        <v>14.71</v>
      </c>
      <c r="AD23" s="90">
        <f>SUM(I28)</f>
        <v>10.73</v>
      </c>
      <c r="AE23" s="81">
        <f>SUM(K28)</f>
        <v>3.98</v>
      </c>
      <c r="AF23" s="61">
        <v>54</v>
      </c>
      <c r="AG23" s="108" t="s">
        <v>255</v>
      </c>
      <c r="AH23" s="78">
        <f t="shared" si="1"/>
        <v>4.99</v>
      </c>
      <c r="AI23" s="81">
        <f>SUM(C7)</f>
        <v>2.0699999999999998</v>
      </c>
      <c r="AJ23" s="81">
        <f>SUM(E7)</f>
        <v>2.92</v>
      </c>
    </row>
    <row r="24" spans="1:36" ht="17.25" customHeight="1" x14ac:dyDescent="0.2">
      <c r="A24">
        <v>23</v>
      </c>
      <c r="B24" s="94" t="s">
        <v>124</v>
      </c>
      <c r="C24" s="102">
        <v>11.53</v>
      </c>
      <c r="D24" s="103"/>
      <c r="E24" s="104">
        <v>5.71</v>
      </c>
      <c r="F24" s="103"/>
      <c r="G24" s="105"/>
      <c r="H24" s="94" t="s">
        <v>269</v>
      </c>
      <c r="I24" s="102">
        <v>4.16</v>
      </c>
      <c r="J24" s="103"/>
      <c r="K24" s="104">
        <v>0</v>
      </c>
      <c r="L24" s="114"/>
      <c r="R24" s="75"/>
      <c r="Z24" s="113"/>
      <c r="AA24" s="61">
        <v>23</v>
      </c>
      <c r="AB24" s="94" t="s">
        <v>259</v>
      </c>
      <c r="AC24" s="79">
        <f t="shared" si="0"/>
        <v>14.559999999999999</v>
      </c>
      <c r="AD24" s="81">
        <f>SUM(I2)</f>
        <v>8.5399999999999991</v>
      </c>
      <c r="AE24" s="81">
        <f>SUM(K2)</f>
        <v>6.02</v>
      </c>
      <c r="AF24" s="61">
        <v>55</v>
      </c>
      <c r="AG24" s="7" t="s">
        <v>263</v>
      </c>
      <c r="AH24" s="70">
        <f t="shared" si="1"/>
        <v>4.6400000000000006</v>
      </c>
      <c r="AI24" s="120">
        <f>SUM(I11)</f>
        <v>2.1800000000000002</v>
      </c>
      <c r="AJ24" s="120">
        <f>SUM(K11)</f>
        <v>2.46</v>
      </c>
    </row>
    <row r="25" spans="1:36" ht="17.25" customHeight="1" x14ac:dyDescent="0.2">
      <c r="A25" s="19">
        <v>24</v>
      </c>
      <c r="B25" s="92" t="s">
        <v>239</v>
      </c>
      <c r="C25" s="102">
        <v>9.81</v>
      </c>
      <c r="D25" s="103"/>
      <c r="E25" s="104">
        <v>8.81</v>
      </c>
      <c r="F25" s="103">
        <v>2.73</v>
      </c>
      <c r="G25" s="105"/>
      <c r="H25" s="94" t="s">
        <v>270</v>
      </c>
      <c r="I25" s="102">
        <v>8.51</v>
      </c>
      <c r="J25" s="103"/>
      <c r="K25" s="104">
        <v>4.5599999999999996</v>
      </c>
      <c r="L25" s="114"/>
      <c r="Z25" s="113"/>
      <c r="AA25" s="61">
        <v>24</v>
      </c>
      <c r="AB25" s="94" t="s">
        <v>278</v>
      </c>
      <c r="AC25" s="70">
        <f t="shared" si="0"/>
        <v>14.5</v>
      </c>
      <c r="AD25" s="120">
        <f>SUM(,C33)</f>
        <v>7.9</v>
      </c>
      <c r="AE25" s="120">
        <f>SUM(E33)</f>
        <v>6.6</v>
      </c>
      <c r="AF25" s="61">
        <v>56</v>
      </c>
      <c r="AG25" s="94" t="s">
        <v>269</v>
      </c>
      <c r="AH25" s="79">
        <f t="shared" si="1"/>
        <v>4.16</v>
      </c>
      <c r="AI25" s="81">
        <f>SUM(I24)</f>
        <v>4.16</v>
      </c>
      <c r="AJ25" s="81">
        <f>SUM(K24)</f>
        <v>0</v>
      </c>
    </row>
    <row r="26" spans="1:36" ht="17.25" customHeight="1" x14ac:dyDescent="0.2">
      <c r="A26">
        <v>25</v>
      </c>
      <c r="B26" s="94" t="s">
        <v>218</v>
      </c>
      <c r="C26" s="102">
        <v>10.19</v>
      </c>
      <c r="D26" s="103">
        <v>3.63</v>
      </c>
      <c r="E26" s="104">
        <v>8.59</v>
      </c>
      <c r="F26" s="103"/>
      <c r="G26" s="107"/>
      <c r="H26" s="94" t="s">
        <v>253</v>
      </c>
      <c r="I26" s="102">
        <v>1.83</v>
      </c>
      <c r="J26" s="103"/>
      <c r="K26" s="104">
        <v>0</v>
      </c>
      <c r="L26" s="114"/>
      <c r="R26" s="69"/>
      <c r="Z26" s="113"/>
      <c r="AA26" s="61">
        <v>25</v>
      </c>
      <c r="AB26" s="94" t="s">
        <v>285</v>
      </c>
      <c r="AC26" s="70">
        <f t="shared" si="0"/>
        <v>13.11</v>
      </c>
      <c r="AD26" s="120">
        <f>SUM(C34)</f>
        <v>2.1800000000000002</v>
      </c>
      <c r="AE26" s="120">
        <f>SUM(E34)</f>
        <v>10.93</v>
      </c>
      <c r="AF26" s="61">
        <v>57</v>
      </c>
      <c r="AG26" s="108" t="s">
        <v>206</v>
      </c>
      <c r="AH26" s="79">
        <f t="shared" si="1"/>
        <v>4.16</v>
      </c>
      <c r="AI26" s="81">
        <f>SUM(I22)</f>
        <v>1.89</v>
      </c>
      <c r="AJ26" s="81">
        <f>SUM(K22)</f>
        <v>2.27</v>
      </c>
    </row>
    <row r="27" spans="1:36" ht="17.25" customHeight="1" x14ac:dyDescent="0.2">
      <c r="A27">
        <v>26</v>
      </c>
      <c r="B27" s="94" t="s">
        <v>284</v>
      </c>
      <c r="C27" s="102">
        <v>0</v>
      </c>
      <c r="D27" s="103"/>
      <c r="E27" s="104">
        <v>8.5500000000000007</v>
      </c>
      <c r="F27" s="103"/>
      <c r="G27" s="105"/>
      <c r="H27" s="94" t="s">
        <v>217</v>
      </c>
      <c r="I27" s="102">
        <v>12.83</v>
      </c>
      <c r="J27" s="103"/>
      <c r="K27" s="104">
        <v>8.17</v>
      </c>
      <c r="L27" s="114"/>
      <c r="Z27" s="113"/>
      <c r="AA27" s="61">
        <v>26</v>
      </c>
      <c r="AB27" s="108" t="s">
        <v>270</v>
      </c>
      <c r="AC27" s="78">
        <f t="shared" si="0"/>
        <v>13.07</v>
      </c>
      <c r="AD27" s="90">
        <f>SUM(I25)</f>
        <v>8.51</v>
      </c>
      <c r="AE27" s="81">
        <f>SUM(K25)</f>
        <v>4.5599999999999996</v>
      </c>
      <c r="AF27" s="61">
        <v>58</v>
      </c>
      <c r="AG27" s="108" t="s">
        <v>254</v>
      </c>
      <c r="AH27" s="79">
        <f t="shared" si="1"/>
        <v>3.91</v>
      </c>
      <c r="AI27" s="81">
        <f>SUM(I20)</f>
        <v>2.0699999999999998</v>
      </c>
      <c r="AJ27" s="81">
        <f>SUM(K20)</f>
        <v>1.84</v>
      </c>
    </row>
    <row r="28" spans="1:36" ht="17.25" customHeight="1" x14ac:dyDescent="0.2">
      <c r="A28" s="19">
        <v>27</v>
      </c>
      <c r="B28" s="92" t="s">
        <v>215</v>
      </c>
      <c r="C28" s="102">
        <v>9.27</v>
      </c>
      <c r="D28" s="103"/>
      <c r="E28" s="104">
        <v>10.52</v>
      </c>
      <c r="F28" s="103"/>
      <c r="G28" s="105"/>
      <c r="H28" s="94" t="s">
        <v>271</v>
      </c>
      <c r="I28" s="102">
        <v>10.73</v>
      </c>
      <c r="J28" s="103"/>
      <c r="K28" s="104">
        <v>3.98</v>
      </c>
      <c r="L28" s="114"/>
      <c r="Z28" s="113"/>
      <c r="AA28" s="61">
        <v>27</v>
      </c>
      <c r="AB28" s="94" t="s">
        <v>275</v>
      </c>
      <c r="AC28" s="78">
        <f t="shared" si="0"/>
        <v>13.07</v>
      </c>
      <c r="AD28" s="90">
        <f>SUM(C16)</f>
        <v>7.13</v>
      </c>
      <c r="AE28" s="81">
        <f>SUM(E16)</f>
        <v>5.94</v>
      </c>
      <c r="AF28" s="61">
        <v>59</v>
      </c>
      <c r="AG28" s="108" t="s">
        <v>252</v>
      </c>
      <c r="AH28" s="78">
        <f t="shared" si="1"/>
        <v>3.8</v>
      </c>
      <c r="AI28" s="81">
        <f>SUM(I29)</f>
        <v>3.8</v>
      </c>
      <c r="AJ28" s="81">
        <f>SUM(K29)</f>
        <v>0</v>
      </c>
    </row>
    <row r="29" spans="1:36" ht="17.25" customHeight="1" x14ac:dyDescent="0.2">
      <c r="A29">
        <v>28</v>
      </c>
      <c r="B29" s="94" t="s">
        <v>272</v>
      </c>
      <c r="C29" s="102">
        <v>3.89</v>
      </c>
      <c r="D29" s="103"/>
      <c r="E29" s="104">
        <v>3.24</v>
      </c>
      <c r="F29" s="103"/>
      <c r="G29" s="105"/>
      <c r="H29" s="94" t="s">
        <v>252</v>
      </c>
      <c r="I29" s="102">
        <v>3.8</v>
      </c>
      <c r="J29" s="103"/>
      <c r="K29" s="104">
        <v>0</v>
      </c>
      <c r="L29" s="114"/>
      <c r="Z29" s="113"/>
      <c r="AA29" s="61">
        <v>28</v>
      </c>
      <c r="AB29" s="94" t="s">
        <v>214</v>
      </c>
      <c r="AC29" s="79">
        <f t="shared" si="0"/>
        <v>12.57</v>
      </c>
      <c r="AD29" s="81">
        <f>SUM(C6)</f>
        <v>1.98</v>
      </c>
      <c r="AE29" s="81">
        <f>SUM(E6)</f>
        <v>10.59</v>
      </c>
      <c r="AF29" s="61">
        <v>60</v>
      </c>
      <c r="AG29" s="94" t="s">
        <v>292</v>
      </c>
      <c r="AH29" s="78">
        <f t="shared" si="1"/>
        <v>2.37</v>
      </c>
      <c r="AI29" s="90">
        <f>SUM(I3)</f>
        <v>0</v>
      </c>
      <c r="AJ29" s="81">
        <f>SUM(K3)</f>
        <v>2.37</v>
      </c>
    </row>
    <row r="30" spans="1:36" ht="17.25" customHeight="1" x14ac:dyDescent="0.2">
      <c r="A30">
        <v>29</v>
      </c>
      <c r="B30" s="100" t="s">
        <v>273</v>
      </c>
      <c r="C30" s="102">
        <v>11.25</v>
      </c>
      <c r="D30" s="103"/>
      <c r="E30" s="104">
        <v>9.5399999999999991</v>
      </c>
      <c r="F30" s="103"/>
      <c r="G30" s="105"/>
      <c r="H30" s="94" t="s">
        <v>250</v>
      </c>
      <c r="I30" s="102">
        <v>1.86</v>
      </c>
      <c r="J30" s="103"/>
      <c r="K30" s="104">
        <v>10.37</v>
      </c>
      <c r="L30" s="114"/>
      <c r="Z30" s="113"/>
      <c r="AA30" s="61">
        <v>29</v>
      </c>
      <c r="AB30" s="108" t="s">
        <v>250</v>
      </c>
      <c r="AC30" s="78">
        <f t="shared" si="0"/>
        <v>12.229999999999999</v>
      </c>
      <c r="AD30" s="81">
        <f>SUM(I30)</f>
        <v>1.86</v>
      </c>
      <c r="AE30" s="81">
        <f>SUM(K30)</f>
        <v>10.37</v>
      </c>
      <c r="AF30" s="61">
        <v>61</v>
      </c>
      <c r="AG30" s="94" t="s">
        <v>125</v>
      </c>
      <c r="AH30" s="79">
        <f t="shared" si="1"/>
        <v>2.16</v>
      </c>
      <c r="AI30" s="81">
        <f>SUM(C31)</f>
        <v>2.16</v>
      </c>
      <c r="AJ30" s="81">
        <f>SUM(E31)</f>
        <v>0</v>
      </c>
    </row>
    <row r="31" spans="1:36" ht="17.25" customHeight="1" x14ac:dyDescent="0.2">
      <c r="A31">
        <v>30</v>
      </c>
      <c r="B31" s="92" t="s">
        <v>125</v>
      </c>
      <c r="C31" s="102">
        <v>2.16</v>
      </c>
      <c r="D31" s="103"/>
      <c r="E31" s="104">
        <v>0</v>
      </c>
      <c r="F31" s="103"/>
      <c r="G31" s="105"/>
      <c r="H31" s="94" t="s">
        <v>291</v>
      </c>
      <c r="I31" s="102">
        <v>0</v>
      </c>
      <c r="J31" s="103"/>
      <c r="K31" s="104">
        <v>10.65</v>
      </c>
      <c r="L31" s="114">
        <v>2.77</v>
      </c>
      <c r="Z31" s="113"/>
      <c r="AA31" s="61">
        <v>30</v>
      </c>
      <c r="AB31" s="108" t="s">
        <v>289</v>
      </c>
      <c r="AC31" s="78">
        <f t="shared" si="0"/>
        <v>12.02</v>
      </c>
      <c r="AD31" s="81">
        <f>SUM(I17)</f>
        <v>7.77</v>
      </c>
      <c r="AE31" s="81">
        <f>SUM(K17)</f>
        <v>4.25</v>
      </c>
      <c r="AF31" s="61">
        <v>62</v>
      </c>
      <c r="AG31" s="108" t="s">
        <v>253</v>
      </c>
      <c r="AH31" s="78">
        <f t="shared" si="1"/>
        <v>1.83</v>
      </c>
      <c r="AI31" s="81">
        <f>SUM(I26)</f>
        <v>1.83</v>
      </c>
      <c r="AJ31" s="81">
        <f>SUM(K26)</f>
        <v>0</v>
      </c>
    </row>
    <row r="32" spans="1:36" ht="17.25" customHeight="1" x14ac:dyDescent="0.2">
      <c r="A32">
        <v>31</v>
      </c>
      <c r="B32" s="94" t="s">
        <v>276</v>
      </c>
      <c r="C32" s="102">
        <v>3.69</v>
      </c>
      <c r="D32" s="103"/>
      <c r="E32" s="104">
        <v>1.93</v>
      </c>
      <c r="F32" s="103"/>
      <c r="G32" s="105"/>
      <c r="H32" s="94" t="s">
        <v>277</v>
      </c>
      <c r="I32" s="102">
        <v>1.69</v>
      </c>
      <c r="J32" s="103"/>
      <c r="K32" s="104">
        <v>9.3800000000000008</v>
      </c>
      <c r="L32" s="114"/>
      <c r="Z32" s="113"/>
      <c r="AA32" s="61">
        <v>31</v>
      </c>
      <c r="AB32" s="110" t="s">
        <v>230</v>
      </c>
      <c r="AC32" s="84">
        <f t="shared" si="0"/>
        <v>12.02</v>
      </c>
      <c r="AD32" s="81">
        <f>SUM(I8)</f>
        <v>8.66</v>
      </c>
      <c r="AE32" s="81">
        <f>SUM(K8)</f>
        <v>3.36</v>
      </c>
      <c r="AF32" s="61">
        <v>63</v>
      </c>
      <c r="AG32" s="108" t="s">
        <v>240</v>
      </c>
      <c r="AH32" s="78">
        <f t="shared" si="1"/>
        <v>1.65</v>
      </c>
      <c r="AI32" s="90">
        <f>SUM(I16)</f>
        <v>1.65</v>
      </c>
      <c r="AJ32" s="81">
        <f>SUM(K16)</f>
        <v>0</v>
      </c>
    </row>
    <row r="33" spans="1:36" ht="17.25" customHeight="1" x14ac:dyDescent="0.2">
      <c r="A33">
        <v>32</v>
      </c>
      <c r="B33" s="94" t="s">
        <v>278</v>
      </c>
      <c r="C33" s="102">
        <v>7.9</v>
      </c>
      <c r="D33" s="103"/>
      <c r="E33" s="104">
        <v>6.6</v>
      </c>
      <c r="F33" s="106"/>
      <c r="G33" s="105"/>
      <c r="H33" s="92" t="s">
        <v>244</v>
      </c>
      <c r="I33" s="102">
        <v>1.7</v>
      </c>
      <c r="J33" s="103"/>
      <c r="K33" s="104">
        <v>3.68</v>
      </c>
      <c r="L33" s="114"/>
      <c r="Z33" s="113"/>
      <c r="AA33" s="61">
        <v>32</v>
      </c>
      <c r="AB33" s="108" t="s">
        <v>219</v>
      </c>
      <c r="AC33" s="78">
        <f t="shared" si="0"/>
        <v>11.63</v>
      </c>
      <c r="AD33" s="90">
        <f>SUM(C20)</f>
        <v>7.44</v>
      </c>
      <c r="AE33" s="81">
        <f>SUM(E20)</f>
        <v>4.1900000000000004</v>
      </c>
      <c r="AF33" s="61">
        <v>64</v>
      </c>
      <c r="AG33" s="111" t="s">
        <v>238</v>
      </c>
      <c r="AH33" s="78">
        <f t="shared" si="1"/>
        <v>1.54</v>
      </c>
      <c r="AI33" s="121">
        <f>SUM(I14)</f>
        <v>0</v>
      </c>
      <c r="AJ33" s="122">
        <f>SUM(K14)</f>
        <v>1.54</v>
      </c>
    </row>
    <row r="34" spans="1:36" ht="17.25" customHeight="1" x14ac:dyDescent="0.2">
      <c r="A34">
        <v>33</v>
      </c>
      <c r="B34" s="94" t="s">
        <v>285</v>
      </c>
      <c r="C34" s="102">
        <v>2.1800000000000002</v>
      </c>
      <c r="D34" s="103"/>
      <c r="E34" s="104">
        <v>10.93</v>
      </c>
      <c r="F34" s="103"/>
      <c r="G34" s="105"/>
      <c r="H34" s="94" t="s">
        <v>221</v>
      </c>
      <c r="I34" s="102">
        <v>6.12</v>
      </c>
      <c r="J34" s="103"/>
      <c r="K34" s="104">
        <v>8.7200000000000006</v>
      </c>
      <c r="L34" s="114"/>
      <c r="N34" s="15"/>
      <c r="Z34" s="113"/>
      <c r="AF34" s="61"/>
      <c r="AG34" s="58"/>
      <c r="AH34" s="55"/>
    </row>
    <row r="35" spans="1:36" ht="17.25" customHeight="1" x14ac:dyDescent="0.2">
      <c r="B35" s="96"/>
      <c r="C35" s="124"/>
      <c r="D35" s="123"/>
      <c r="E35" s="123"/>
      <c r="F35" s="123"/>
      <c r="G35" s="123"/>
      <c r="H35" s="96"/>
      <c r="I35" s="124"/>
      <c r="J35" s="123"/>
      <c r="K35" s="123"/>
      <c r="L35" s="125"/>
      <c r="Z35" s="113"/>
      <c r="AF35" s="61"/>
      <c r="AG35" s="58"/>
      <c r="AH35">
        <v>787.07</v>
      </c>
      <c r="AI35" t="s">
        <v>294</v>
      </c>
    </row>
    <row r="36" spans="1:36" ht="17.25" customHeight="1" x14ac:dyDescent="0.2">
      <c r="B36" s="96"/>
      <c r="C36" s="124"/>
      <c r="D36" s="126"/>
      <c r="E36" s="123"/>
      <c r="F36" s="123"/>
      <c r="G36" s="123"/>
      <c r="H36" s="96"/>
      <c r="I36" s="124"/>
      <c r="J36" s="123"/>
      <c r="K36" s="123"/>
      <c r="L36" s="125"/>
      <c r="Z36" s="113"/>
    </row>
    <row r="37" spans="1:36" ht="17.25" customHeight="1" x14ac:dyDescent="0.2">
      <c r="B37" s="96"/>
      <c r="C37" s="124"/>
      <c r="D37" s="123"/>
      <c r="E37" s="123"/>
      <c r="F37" s="123"/>
      <c r="G37" s="123"/>
      <c r="H37" s="117"/>
      <c r="I37" s="124"/>
      <c r="J37" s="123"/>
      <c r="K37" s="123"/>
      <c r="L37" s="125"/>
      <c r="Z37" s="113"/>
    </row>
    <row r="38" spans="1:36" ht="17.25" customHeight="1" x14ac:dyDescent="0.2">
      <c r="B38" s="99"/>
      <c r="C38" s="123"/>
      <c r="D38" s="123"/>
      <c r="E38" s="123"/>
      <c r="F38" s="123"/>
      <c r="G38" s="123"/>
      <c r="H38" s="117"/>
      <c r="I38" s="95"/>
      <c r="J38" s="95"/>
      <c r="K38" s="95"/>
      <c r="L38" s="97"/>
      <c r="Z38" s="91"/>
      <c r="AA38" s="19"/>
    </row>
    <row r="39" spans="1:36" ht="17.25" customHeight="1" x14ac:dyDescent="0.2">
      <c r="B39" s="101"/>
      <c r="C39" s="95"/>
      <c r="D39" s="95"/>
      <c r="E39" s="95"/>
      <c r="F39" s="95"/>
      <c r="G39" s="95"/>
      <c r="H39" s="96"/>
      <c r="I39" s="95"/>
      <c r="J39" s="95"/>
      <c r="K39" s="95"/>
      <c r="L39" s="97"/>
      <c r="Z39" s="91"/>
    </row>
    <row r="40" spans="1:36" ht="17.25" customHeight="1" x14ac:dyDescent="0.2">
      <c r="B40" s="96"/>
      <c r="C40" s="95"/>
      <c r="D40" s="95"/>
      <c r="E40" s="95"/>
      <c r="F40" s="95"/>
      <c r="G40" s="95"/>
      <c r="H40" s="96"/>
      <c r="I40" s="95"/>
      <c r="J40" s="95"/>
      <c r="K40" s="95"/>
      <c r="L40" s="97"/>
      <c r="Z40" s="91"/>
    </row>
    <row r="41" spans="1:36" ht="17.25" customHeight="1" x14ac:dyDescent="0.2">
      <c r="B41" s="96"/>
      <c r="C41" s="95"/>
      <c r="D41" s="95"/>
      <c r="E41" s="95"/>
      <c r="F41" s="95"/>
      <c r="G41" s="95"/>
      <c r="H41" s="96"/>
      <c r="I41" s="95"/>
      <c r="J41" s="95"/>
      <c r="K41" s="95"/>
      <c r="L41" s="97"/>
      <c r="N41" s="55"/>
      <c r="Z41" s="91"/>
    </row>
    <row r="42" spans="1:36" ht="17.25" customHeight="1" x14ac:dyDescent="0.2">
      <c r="B42" s="96"/>
      <c r="C42" s="95"/>
      <c r="D42" s="95"/>
      <c r="E42" s="95"/>
      <c r="F42" s="95"/>
      <c r="G42" s="95"/>
      <c r="H42" s="96"/>
      <c r="I42" s="95"/>
      <c r="J42" s="95"/>
      <c r="K42" s="95"/>
      <c r="L42" s="97"/>
      <c r="Z42" s="91"/>
    </row>
    <row r="43" spans="1:36" ht="17.25" customHeight="1" x14ac:dyDescent="0.2">
      <c r="B43" s="96"/>
      <c r="C43" s="95"/>
      <c r="D43" s="95"/>
      <c r="E43" s="95"/>
      <c r="F43" s="95"/>
      <c r="G43" s="95"/>
      <c r="H43" s="119"/>
      <c r="I43" s="95"/>
      <c r="J43" s="95"/>
      <c r="K43" s="95"/>
      <c r="L43" s="97"/>
    </row>
    <row r="44" spans="1:36" ht="17.25" customHeight="1" x14ac:dyDescent="0.2">
      <c r="B44" s="98"/>
      <c r="C44" s="95"/>
      <c r="D44" s="95"/>
      <c r="E44" s="95"/>
      <c r="F44" s="95"/>
      <c r="G44" s="95"/>
      <c r="H44" s="99"/>
      <c r="I44" s="95"/>
      <c r="J44" s="95"/>
      <c r="K44" s="95"/>
      <c r="L44" s="97"/>
    </row>
    <row r="45" spans="1:36" ht="17.25" customHeight="1" x14ac:dyDescent="0.2">
      <c r="B45" s="98"/>
      <c r="C45" s="95"/>
      <c r="D45" s="95"/>
      <c r="E45" s="95"/>
      <c r="F45" s="95"/>
      <c r="G45" s="95"/>
      <c r="H45" s="99"/>
      <c r="I45" s="95"/>
      <c r="J45" s="95"/>
      <c r="K45" s="95"/>
      <c r="L45" s="97"/>
    </row>
    <row r="46" spans="1:36" ht="17.25" customHeight="1" x14ac:dyDescent="0.2">
      <c r="G46" s="57"/>
    </row>
    <row r="47" spans="1:36" ht="17.25" customHeight="1" x14ac:dyDescent="0.2"/>
    <row r="48" spans="1:36" ht="17.25" customHeight="1" x14ac:dyDescent="0.2"/>
    <row r="49" spans="14:22" ht="17.25" customHeight="1" x14ac:dyDescent="0.2"/>
    <row r="50" spans="14:22" ht="17.25" customHeight="1" x14ac:dyDescent="0.2"/>
    <row r="51" spans="14:22" ht="17.25" customHeight="1" x14ac:dyDescent="0.2"/>
    <row r="52" spans="14:22" ht="17.25" customHeight="1" x14ac:dyDescent="0.2">
      <c r="S52" s="108"/>
      <c r="T52" s="78"/>
      <c r="U52" s="81"/>
      <c r="V52" s="81"/>
    </row>
    <row r="53" spans="14:22" ht="17.25" customHeight="1" x14ac:dyDescent="0.2"/>
    <row r="54" spans="14:22" ht="17.25" customHeight="1" x14ac:dyDescent="0.2"/>
    <row r="55" spans="14:22" ht="17.25" customHeight="1" x14ac:dyDescent="0.2"/>
    <row r="56" spans="14:22" ht="17.25" customHeight="1" x14ac:dyDescent="0.2"/>
    <row r="57" spans="14:22" ht="17.25" customHeight="1" x14ac:dyDescent="0.2"/>
    <row r="58" spans="14:22" ht="17.25" customHeight="1" x14ac:dyDescent="0.2"/>
    <row r="59" spans="14:22" ht="17.25" customHeight="1" x14ac:dyDescent="0.2"/>
    <row r="60" spans="14:22" ht="17.25" customHeight="1" x14ac:dyDescent="0.2"/>
    <row r="61" spans="14:22" ht="17.25" customHeight="1" x14ac:dyDescent="0.2"/>
    <row r="62" spans="14:22" ht="17.25" customHeight="1" x14ac:dyDescent="0.2"/>
    <row r="63" spans="14:22" ht="17.25" customHeight="1" x14ac:dyDescent="0.2">
      <c r="N63" s="66"/>
    </row>
    <row r="64" spans="14:22" ht="17.25" customHeight="1" x14ac:dyDescent="0.2">
      <c r="N64" s="67"/>
    </row>
    <row r="65" spans="14:28" ht="17.25" customHeight="1" x14ac:dyDescent="0.2">
      <c r="N65" s="67"/>
    </row>
    <row r="66" spans="14:28" ht="17.25" customHeight="1" x14ac:dyDescent="0.2">
      <c r="N66" s="67"/>
    </row>
    <row r="67" spans="14:28" ht="17.25" customHeight="1" x14ac:dyDescent="0.2">
      <c r="N67" s="68"/>
    </row>
    <row r="68" spans="14:28" ht="17.25" customHeight="1" x14ac:dyDescent="0.2">
      <c r="N68" s="67"/>
      <c r="S68" s="94"/>
      <c r="T68" s="78"/>
      <c r="U68" s="90"/>
      <c r="V68" s="81"/>
      <c r="AB68" s="58"/>
    </row>
    <row r="69" spans="14:28" ht="17.25" customHeight="1" x14ac:dyDescent="0.2">
      <c r="N69" s="68"/>
      <c r="S69" s="108"/>
      <c r="T69" s="78"/>
      <c r="U69" s="90"/>
      <c r="V69" s="81"/>
      <c r="AB69" s="58"/>
    </row>
    <row r="70" spans="14:28" ht="17.25" customHeight="1" x14ac:dyDescent="0.2">
      <c r="N70" s="67"/>
      <c r="AB70" s="58"/>
    </row>
    <row r="71" spans="14:28" ht="17.25" customHeight="1" x14ac:dyDescent="0.2">
      <c r="N71" s="67"/>
      <c r="S71" s="94"/>
      <c r="T71" s="78"/>
      <c r="U71" s="81"/>
      <c r="V71" s="81"/>
      <c r="AB71" s="58"/>
    </row>
    <row r="72" spans="14:28" ht="17.25" customHeight="1" x14ac:dyDescent="0.2">
      <c r="N72" s="66"/>
      <c r="S72" s="108"/>
      <c r="T72" s="78"/>
      <c r="U72" s="90"/>
      <c r="V72" s="81"/>
      <c r="AB72" s="58"/>
    </row>
    <row r="73" spans="14:28" ht="15" customHeight="1" x14ac:dyDescent="0.2">
      <c r="S73" s="110"/>
      <c r="T73" s="78"/>
      <c r="U73" s="90"/>
      <c r="V73" s="81"/>
      <c r="AB73" s="58"/>
    </row>
    <row r="74" spans="14:28" ht="15" customHeight="1" x14ac:dyDescent="0.2">
      <c r="S74" s="94"/>
      <c r="T74" s="78"/>
      <c r="U74" s="90"/>
      <c r="V74" s="81"/>
      <c r="AB74" s="58"/>
    </row>
    <row r="75" spans="14:28" ht="17.25" customHeight="1" x14ac:dyDescent="0.2">
      <c r="S75" s="94"/>
      <c r="T75" s="78"/>
      <c r="U75" s="90"/>
      <c r="V75" s="81"/>
      <c r="AB75" s="58"/>
    </row>
    <row r="76" spans="14:28" ht="17.25" customHeight="1" x14ac:dyDescent="0.2">
      <c r="S76" s="80"/>
      <c r="T76" s="78"/>
      <c r="U76" s="81"/>
      <c r="V76" s="81"/>
    </row>
    <row r="77" spans="14:28" ht="17.25" customHeight="1" x14ac:dyDescent="0.2">
      <c r="S77" s="83"/>
      <c r="T77" s="79"/>
      <c r="U77" s="81"/>
      <c r="V77" s="81"/>
    </row>
    <row r="78" spans="14:28" ht="17.25" customHeight="1" x14ac:dyDescent="0.2">
      <c r="S78" s="82"/>
      <c r="T78" s="79"/>
      <c r="U78" s="81"/>
      <c r="V78" s="81"/>
    </row>
    <row r="79" spans="14:28" ht="17.25" customHeight="1" x14ac:dyDescent="0.2">
      <c r="S79" s="76"/>
      <c r="T79" s="79"/>
      <c r="U79" s="81"/>
      <c r="V79" s="81"/>
    </row>
    <row r="80" spans="14:28" ht="17.25" customHeight="1" x14ac:dyDescent="0.2">
      <c r="S80" s="76"/>
      <c r="T80" s="78"/>
      <c r="U80" s="90"/>
      <c r="V80" s="81"/>
    </row>
    <row r="81" spans="19:24" ht="17.25" customHeight="1" x14ac:dyDescent="0.2">
      <c r="S81" s="82"/>
      <c r="T81" s="79"/>
      <c r="U81" s="81"/>
      <c r="V81" s="81"/>
    </row>
    <row r="82" spans="19:24" ht="17.25" customHeight="1" x14ac:dyDescent="0.2">
      <c r="S82" s="76"/>
      <c r="T82" s="78"/>
      <c r="U82" s="90"/>
      <c r="V82" s="81"/>
    </row>
    <row r="83" spans="19:24" ht="17.25" customHeight="1" x14ac:dyDescent="0.2">
      <c r="S83" s="77"/>
      <c r="T83" s="78"/>
      <c r="U83" s="90"/>
      <c r="V83" s="81"/>
      <c r="X83" s="61">
        <v>69</v>
      </c>
    </row>
    <row r="84" spans="19:24" ht="17.25" customHeight="1" x14ac:dyDescent="0.2">
      <c r="S84" s="80"/>
      <c r="T84" s="78"/>
      <c r="U84" s="81"/>
      <c r="V84" s="81"/>
    </row>
    <row r="86" spans="19:24" ht="15" customHeight="1" x14ac:dyDescent="0.2">
      <c r="S86" s="85"/>
      <c r="T86" s="86"/>
      <c r="U86" s="87">
        <f>SUM(U2:U83)</f>
        <v>0</v>
      </c>
      <c r="V86" s="88">
        <f>SUM(V2:V83)</f>
        <v>0</v>
      </c>
    </row>
    <row r="87" spans="19:24" ht="15" customHeight="1" x14ac:dyDescent="0.2">
      <c r="S87" s="85"/>
      <c r="T87" s="89"/>
      <c r="U87" s="85"/>
      <c r="V87" s="88"/>
    </row>
  </sheetData>
  <pageMargins left="0.7" right="0.7" top="0.75" bottom="0.75" header="0.3" footer="0.3"/>
  <pageSetup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Money</vt:lpstr>
      <vt:lpstr>Team Rosters</vt:lpstr>
      <vt:lpstr>Combos</vt:lpstr>
      <vt:lpstr>6 man Standings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Woodward</dc:creator>
  <cp:lastModifiedBy>Angela Taylor</cp:lastModifiedBy>
  <dcterms:created xsi:type="dcterms:W3CDTF">2015-07-15T16:36:13Z</dcterms:created>
  <dcterms:modified xsi:type="dcterms:W3CDTF">2023-07-29T02:30:25Z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-1303972458</vt:i4>
  </property>
  <property fmtid="{D5CDD505-2E9C-101B-9397-08002B2CF9AE}" pid="3" name="_NewReviewCycle">
    <vt:lpwstr/>
  </property>
  <property fmtid="{D5CDD505-2E9C-101B-9397-08002B2CF9AE}" pid="4" name="_EmailSubject">
    <vt:lpwstr>6 man pairings</vt:lpwstr>
  </property>
  <property fmtid="{D5CDD505-2E9C-101B-9397-08002B2CF9AE}" pid="5" name="_AuthorEmail">
    <vt:lpwstr>david.woodward.hkls@statefarm.com</vt:lpwstr>
  </property>
  <property fmtid="{D5CDD505-2E9C-101B-9397-08002B2CF9AE}" pid="6" name="_AuthorEmailDisplayName">
    <vt:lpwstr>David Woodward</vt:lpwstr>
  </property>
  <property fmtid="{D5CDD505-2E9C-101B-9397-08002B2CF9AE}" pid="7" name="_ReviewingToolsShownOnce">
    <vt:lpwstr/>
  </property>
</Properties>
</file>